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0.0.0.2\退職手当組合\02_支給事務\000_退職手当請求書（様式第1号）\R6.4.1改正\20250314_送付\"/>
    </mc:Choice>
  </mc:AlternateContent>
  <xr:revisionPtr revIDLastSave="0" documentId="8_{BA1D40CD-CA59-4C01-B858-BF852B7A32EE}" xr6:coauthVersionLast="47" xr6:coauthVersionMax="47" xr10:uidLastSave="{00000000-0000-0000-0000-000000000000}"/>
  <bookViews>
    <workbookView xWindow="-120" yWindow="-120" windowWidth="20730" windowHeight="11040" tabRatio="797" activeTab="2" xr2:uid="{E8EC0ED2-D53B-48A9-815F-C9EC09D1994E}"/>
  </bookViews>
  <sheets>
    <sheet name="ReadMe" sheetId="13" r:id="rId1"/>
    <sheet name="release" sheetId="15" r:id="rId2"/>
    <sheet name="様式1号_請求書" sheetId="1" r:id="rId3"/>
    <sheet name="5条の2_基本額の特例計算書(5条の3_勧奨含む)" sheetId="26" r:id="rId4"/>
    <sheet name="前歴期間負担金計算書" sheetId="27" r:id="rId5"/>
    <sheet name="リスト元データ " sheetId="23" r:id="rId6"/>
  </sheets>
  <definedNames>
    <definedName name="_xlnm.Print_Area" localSheetId="3">'5条の2_基本額の特例計算書(5条の3_勧奨含む)'!$A$1:$AT$46</definedName>
    <definedName name="_xlnm.Print_Area" localSheetId="2">様式1号_請求書!$A$1:$W$65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2" i="1" l="1"/>
  <c r="V64" i="1" l="1"/>
  <c r="AG93" i="1"/>
  <c r="AG94" i="1" s="1"/>
  <c r="AG95" i="1" s="1"/>
  <c r="AG96" i="1" s="1"/>
  <c r="AG97" i="1" s="1"/>
  <c r="I9" i="27" l="1"/>
  <c r="F9" i="27"/>
  <c r="C29" i="27"/>
  <c r="E23" i="27"/>
  <c r="G22" i="27"/>
  <c r="C24" i="27" s="1"/>
  <c r="C21" i="27"/>
  <c r="C22" i="27" s="1"/>
  <c r="E6" i="27"/>
  <c r="E7" i="27" s="1"/>
  <c r="C6" i="27"/>
  <c r="C9" i="27" s="1"/>
  <c r="E5" i="27"/>
  <c r="C5" i="27"/>
  <c r="E31" i="27"/>
  <c r="G23" i="27" l="1"/>
  <c r="E24" i="27" s="1"/>
  <c r="G24" i="27" s="1"/>
  <c r="O4" i="26" l="1"/>
  <c r="E8" i="26"/>
  <c r="AB8" i="26"/>
  <c r="AK9" i="26" l="1"/>
  <c r="U22" i="26"/>
  <c r="AF42" i="26" s="1"/>
  <c r="P20" i="26"/>
  <c r="AA40" i="26" s="1"/>
  <c r="R19" i="26"/>
  <c r="AC39" i="26" s="1"/>
  <c r="AM8" i="26"/>
  <c r="H22" i="26" s="1"/>
  <c r="G42" i="26" s="1"/>
  <c r="AG8" i="26"/>
  <c r="E22" i="26" s="1"/>
  <c r="P8" i="26"/>
  <c r="H19" i="26" s="1"/>
  <c r="J8" i="26"/>
  <c r="E19" i="26" s="1"/>
  <c r="D39" i="26" s="1"/>
  <c r="N7" i="26"/>
  <c r="D20" i="26" s="1"/>
  <c r="I4" i="26"/>
  <c r="J59" i="1"/>
  <c r="H59" i="1"/>
  <c r="F59" i="1"/>
  <c r="G60" i="1"/>
  <c r="L58" i="1"/>
  <c r="AD20" i="26" l="1"/>
  <c r="G39" i="26"/>
  <c r="D42" i="26"/>
  <c r="C40" i="26"/>
  <c r="I45" i="1" l="1"/>
  <c r="AD41" i="1"/>
  <c r="H44" i="1" s="1"/>
  <c r="AE41" i="1" l="1"/>
  <c r="B120" i="1" l="1"/>
  <c r="B121" i="1" s="1"/>
  <c r="B122" i="1" s="1"/>
  <c r="B123" i="1" s="1"/>
  <c r="B124" i="1" s="1"/>
  <c r="B125" i="1" s="1"/>
  <c r="B126" i="1" s="1"/>
  <c r="B127" i="1" s="1"/>
  <c r="B128" i="1" s="1"/>
  <c r="B129" i="1" s="1"/>
  <c r="AA48" i="1"/>
  <c r="Z48" i="1"/>
  <c r="O47" i="1"/>
  <c r="I47" i="1"/>
  <c r="Y46" i="1"/>
  <c r="I46" i="1"/>
  <c r="O46" i="1" s="1"/>
  <c r="O45" i="1"/>
  <c r="AN43" i="1"/>
  <c r="T36" i="1"/>
  <c r="AL30" i="1"/>
  <c r="AM30" i="1" s="1"/>
  <c r="AI30" i="1"/>
  <c r="AF30" i="1"/>
  <c r="AG30" i="1" s="1"/>
  <c r="AH30" i="1" s="1"/>
  <c r="O30" i="1"/>
  <c r="T30" i="1" s="1"/>
  <c r="AL29" i="1"/>
  <c r="AM29" i="1" s="1"/>
  <c r="AI29" i="1"/>
  <c r="AF29" i="1"/>
  <c r="AA29" i="1"/>
  <c r="O29" i="1"/>
  <c r="T29" i="1" s="1"/>
  <c r="AL28" i="1"/>
  <c r="AM28" i="1" s="1"/>
  <c r="AI28" i="1"/>
  <c r="AF28" i="1"/>
  <c r="O28" i="1"/>
  <c r="T28" i="1" s="1"/>
  <c r="AL27" i="1"/>
  <c r="AM27" i="1" s="1"/>
  <c r="AI27" i="1"/>
  <c r="AF27" i="1"/>
  <c r="AG27" i="1" s="1"/>
  <c r="O27" i="1"/>
  <c r="T27" i="1" s="1"/>
  <c r="AL26" i="1"/>
  <c r="AM26" i="1" s="1"/>
  <c r="AI26" i="1"/>
  <c r="AF26" i="1"/>
  <c r="O26" i="1"/>
  <c r="T26" i="1" s="1"/>
  <c r="AL25" i="1"/>
  <c r="AM25" i="1" s="1"/>
  <c r="AI25" i="1"/>
  <c r="AF25" i="1"/>
  <c r="AG25" i="1" s="1"/>
  <c r="AH25" i="1" s="1"/>
  <c r="O25" i="1"/>
  <c r="T25" i="1" s="1"/>
  <c r="AI21" i="1"/>
  <c r="AJ21" i="1" s="1"/>
  <c r="V17" i="1"/>
  <c r="I6" i="27" s="1"/>
  <c r="T17" i="1"/>
  <c r="F6" i="27" s="1"/>
  <c r="Y13" i="1"/>
  <c r="K39" i="26"/>
  <c r="Z10" i="1"/>
  <c r="Y10" i="1"/>
  <c r="Y48" i="1" s="1"/>
  <c r="Y49" i="1" s="1"/>
  <c r="T9" i="1"/>
  <c r="P9" i="1"/>
  <c r="F22" i="1"/>
  <c r="C11" i="27" l="1"/>
  <c r="C12" i="27" s="1"/>
  <c r="G13" i="27" s="1"/>
  <c r="E14" i="27" s="1"/>
  <c r="AK7" i="26"/>
  <c r="D23" i="26" s="1"/>
  <c r="S42" i="26"/>
  <c r="S39" i="26"/>
  <c r="AI39" i="26" s="1"/>
  <c r="AH27" i="1"/>
  <c r="AJ27" i="1" s="1"/>
  <c r="AG29" i="1"/>
  <c r="AH29" i="1" s="1"/>
  <c r="AJ29" i="1" s="1"/>
  <c r="AJ30" i="1"/>
  <c r="AJ25" i="1"/>
  <c r="AG28" i="1"/>
  <c r="AH28" i="1" s="1"/>
  <c r="AJ28" i="1" s="1"/>
  <c r="AG26" i="1"/>
  <c r="AH26" i="1" s="1"/>
  <c r="AJ26" i="1" s="1"/>
  <c r="Y41" i="1"/>
  <c r="Z41" i="1" s="1"/>
  <c r="L57" i="1" s="1"/>
  <c r="L44" i="1"/>
  <c r="T44" i="1" s="1"/>
  <c r="T45" i="1"/>
  <c r="T31" i="1"/>
  <c r="V31" i="1" s="1"/>
  <c r="V34" i="1" s="1"/>
  <c r="AA43" i="1"/>
  <c r="I69" i="1"/>
  <c r="C69" i="1" s="1"/>
  <c r="AA22" i="26" l="1"/>
  <c r="C43" i="26"/>
  <c r="T41" i="1"/>
  <c r="H29" i="27" s="1"/>
  <c r="C30" i="27" s="1"/>
  <c r="S34" i="1"/>
  <c r="AK10" i="26" s="1"/>
  <c r="G31" i="27" l="1"/>
  <c r="E32" i="27" s="1"/>
  <c r="E54" i="1"/>
  <c r="T35" i="1"/>
  <c r="Z46" i="1"/>
  <c r="AA46" i="1"/>
  <c r="T48" i="1"/>
  <c r="J62" i="1" s="1"/>
  <c r="E12" i="27" l="1"/>
  <c r="G12" i="27" s="1"/>
  <c r="C14" i="27" s="1"/>
  <c r="G14" i="27" s="1"/>
  <c r="E30" i="27"/>
  <c r="G30" i="27" s="1"/>
  <c r="C32" i="27" s="1"/>
  <c r="G32" i="27" s="1"/>
  <c r="M59" i="1"/>
  <c r="AK11" i="26"/>
  <c r="N22" i="26" s="1"/>
  <c r="T43" i="1"/>
  <c r="S59" i="1" s="1"/>
  <c r="P23" i="26" l="1"/>
  <c r="AA42" i="26"/>
  <c r="J54" i="1"/>
  <c r="T54" i="1" s="1"/>
  <c r="J61" i="1" s="1"/>
  <c r="T49" i="1"/>
  <c r="C68" i="1" s="1"/>
  <c r="C70" i="1" s="1"/>
  <c r="G81" i="1" s="1"/>
  <c r="AH22" i="26" l="1"/>
  <c r="AD23" i="26" s="1"/>
  <c r="AU25" i="26" s="1"/>
  <c r="AD24" i="26" s="1"/>
  <c r="AA43" i="26"/>
  <c r="AI42" i="26" s="1"/>
  <c r="AU45" i="26" s="1"/>
  <c r="AD44" i="26" s="1"/>
  <c r="S61" i="1"/>
  <c r="G83" i="1"/>
  <c r="G85" i="1"/>
  <c r="G86" i="1"/>
  <c r="G80" i="1"/>
  <c r="G84" i="1"/>
  <c r="F73" i="1"/>
  <c r="F74" i="1"/>
  <c r="G82" i="1"/>
  <c r="F72" i="1" l="1"/>
  <c r="F7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D9" authorId="0" shapeId="0" xr:uid="{D6B575AB-AE2D-4A7A-98D7-8B5D22849CA6}">
      <text>
        <r>
          <rPr>
            <b/>
            <sz val="9"/>
            <color indexed="10"/>
            <rFont val="MS P ゴシック"/>
            <family val="3"/>
            <charset val="128"/>
          </rPr>
          <t>【入力必須】団体コード</t>
        </r>
        <r>
          <rPr>
            <sz val="9"/>
            <color indexed="81"/>
            <rFont val="MS P ゴシック"/>
            <family val="3"/>
            <charset val="128"/>
          </rPr>
          <t xml:space="preserve">
・入力された団体コードに対応する自治体の条例切替日を取得し、他のセルで使用します。
・(参考)条例切替日は印刷枠外セル(Z10)に表示しています。
・(参考)退職時給料の給料表種別、級より、退職時の調整額区分を印刷枠外セル(Y49)に表示しています。</t>
        </r>
      </text>
    </comment>
    <comment ref="P12" authorId="0" shapeId="0" xr:uid="{82C26FDA-541D-4CCA-9B8D-E6C66190F095}">
      <text>
        <r>
          <rPr>
            <b/>
            <sz val="9"/>
            <color indexed="10"/>
            <rFont val="MS P ゴシック"/>
            <family val="3"/>
            <charset val="128"/>
          </rPr>
          <t>【入力必須】生年月日</t>
        </r>
        <r>
          <rPr>
            <sz val="9"/>
            <color indexed="81"/>
            <rFont val="MS P ゴシック"/>
            <family val="3"/>
            <charset val="128"/>
          </rPr>
          <t xml:space="preserve">
・このセルに入力された値と、[退職年月日]の入力値から、退職日の年齢を計算し、表示します。
・(参考)生年月日から退職年月日までの月数を印刷枠外セル(Y13)に表示しています。</t>
        </r>
      </text>
    </comment>
    <comment ref="D15" authorId="0" shapeId="0" xr:uid="{F405514F-B108-480A-9E64-621A1BDE4F7B}">
      <text>
        <r>
          <rPr>
            <b/>
            <sz val="9"/>
            <color indexed="10"/>
            <rFont val="MS P ゴシック"/>
            <family val="3"/>
            <charset val="128"/>
          </rPr>
          <t>【入力必須】退職事由No</t>
        </r>
        <r>
          <rPr>
            <sz val="9"/>
            <color indexed="81"/>
            <rFont val="MS P ゴシック"/>
            <family val="3"/>
            <charset val="128"/>
          </rPr>
          <t xml:space="preserve">
・入力値は①及び⑫の支給率の入力式に使用されています。</t>
        </r>
      </text>
    </comment>
    <comment ref="I17" authorId="0" shapeId="0" xr:uid="{6B0CDDE1-9B73-4719-A273-006DF98E87A5}">
      <text>
        <r>
          <rPr>
            <sz val="9"/>
            <color indexed="81"/>
            <rFont val="MS P ゴシック"/>
            <family val="3"/>
            <charset val="128"/>
          </rPr>
          <t>【入力必須】
入力された値は以下の処理のために使用します。
・④旧条例給料月額の網掛け判定
・[在職期間]の算出</t>
        </r>
      </text>
    </comment>
    <comment ref="N17" authorId="0" shapeId="0" xr:uid="{191A9DF8-3C5F-4037-A61E-022B3995E31D}">
      <text>
        <r>
          <rPr>
            <sz val="9"/>
            <color indexed="81"/>
            <rFont val="MS P ゴシック"/>
            <family val="3"/>
            <charset val="128"/>
          </rPr>
          <t>【入力必須】
入力された値は以下の処理のために使用します。
・退職時年齢の算出
・[在職期間]の算出</t>
        </r>
      </text>
    </comment>
    <comment ref="A24" authorId="0" shapeId="0" xr:uid="{D5EDBD0C-B245-4FB7-B3AA-D258EC9C8D26}">
      <text>
        <r>
          <rPr>
            <b/>
            <sz val="11"/>
            <color indexed="81"/>
            <rFont val="MS P ゴシック"/>
            <family val="3"/>
            <charset val="128"/>
          </rPr>
          <t>※(除算期間の記載が4行では足りない退職者の場合)</t>
        </r>
        <r>
          <rPr>
            <sz val="9"/>
            <color indexed="81"/>
            <rFont val="MS P ゴシック"/>
            <family val="3"/>
            <charset val="128"/>
          </rPr>
          <t xml:space="preserve">
2行目と3行目の間に非表示にしている
セルが2行、予備としてあり、6行まで拡張可能です。
必要分の行を再表示してご利用ください。
それでもまだ行が足りなければ、
1行目、最終行以外の行に行を挿入し、上段のセルをコピーしてください。
</t>
        </r>
        <r>
          <rPr>
            <b/>
            <sz val="10"/>
            <color indexed="81"/>
            <rFont val="MS P ゴシック"/>
            <family val="3"/>
            <charset val="128"/>
          </rPr>
          <t>表示セルを増やした場合は
1枚に収まるように改ページ設定を
行ってください。</t>
        </r>
      </text>
    </comment>
    <comment ref="M37" authorId="0" shapeId="0" xr:uid="{DA9E465A-318E-48B6-87AE-4833BF359B91}">
      <text>
        <r>
          <rPr>
            <sz val="14"/>
            <color indexed="81"/>
            <rFont val="MS P ゴシック"/>
            <family val="3"/>
            <charset val="128"/>
          </rPr>
          <t>・入力漏れ防止のため初期値として(行一)を表示しています。
・同じ値が⑮の初期値として入力されるようにしています。退職時号給が退職時号給より4号を越えて上がっている場合は、⑮の入力を正しく修正してください。</t>
        </r>
      </text>
    </comment>
    <comment ref="T39" authorId="0" shapeId="0" xr:uid="{F77D7EC5-A843-4BDB-A028-D74E82CA78C3}">
      <text>
        <r>
          <rPr>
            <sz val="14"/>
            <color indexed="81"/>
            <rFont val="MS P ゴシック"/>
            <family val="3"/>
            <charset val="128"/>
          </rPr>
          <t>該当する場合　③に
表、号給、金額　を入力後
シート[請求書別紙_5条の2]または
シート[請求書別紙_5条の3]にて
特定減額日(当該期間中に除算がある場合は除算期間)
を入力してください</t>
        </r>
      </text>
    </comment>
    <comment ref="T40" authorId="0" shapeId="0" xr:uid="{F4124564-53F8-4C4F-9C58-D34178E3414D}">
      <text>
        <r>
          <rPr>
            <sz val="9"/>
            <color indexed="81"/>
            <rFont val="MS P ゴシック"/>
            <family val="3"/>
            <charset val="128"/>
          </rPr>
          <t>・入力された団体コードをもとに条例切替日を印刷枠外(セル[AA43])に表示しています。
・上記の条例切替日より以前の日が就職年月日となっている場合は入力必須項目となります。
・②＞④の場合は、新条例切替日前日の各項目が網掛け表示(入力不要項目)とになります。</t>
        </r>
      </text>
    </comment>
    <comment ref="T44" authorId="0" shapeId="0" xr:uid="{2FD621CC-CADC-4FD0-9138-A057A064729B}">
      <text>
        <r>
          <rPr>
            <b/>
            <sz val="9"/>
            <color indexed="81"/>
            <rFont val="MS P ゴシック"/>
            <family val="3"/>
            <charset val="128"/>
          </rPr>
          <t xml:space="preserve"> </t>
        </r>
        <r>
          <rPr>
            <sz val="9"/>
            <color indexed="81"/>
            <rFont val="MS P ゴシック"/>
            <family val="3"/>
            <charset val="128"/>
          </rPr>
          <t>㋓に入力がある場合、㋓入力後に数値が確定します。
※勧奨退職の場合、割増率が反映されませんので、手入力して下さい。</t>
        </r>
      </text>
    </comment>
    <comment ref="J54" authorId="0" shapeId="0" xr:uid="{9BF1BC05-841A-47A1-B1FF-9FF3343178F1}">
      <text>
        <r>
          <rPr>
            <b/>
            <sz val="9"/>
            <color indexed="81"/>
            <rFont val="MS P ゴシック"/>
            <family val="3"/>
            <charset val="128"/>
          </rPr>
          <t xml:space="preserve"> </t>
        </r>
        <r>
          <rPr>
            <sz val="10"/>
            <color indexed="81"/>
            <rFont val="MS P ゴシック"/>
            <family val="3"/>
            <charset val="128"/>
          </rPr>
          <t>㋓に入力がある場合、㋓入力後に数値が確定します。</t>
        </r>
      </text>
    </comment>
    <comment ref="N54" authorId="0" shapeId="0" xr:uid="{981A700B-B7EA-4964-9260-6F620F2F049B}">
      <text>
        <r>
          <rPr>
            <b/>
            <sz val="9"/>
            <color indexed="81"/>
            <rFont val="MS P ゴシック"/>
            <family val="3"/>
            <charset val="128"/>
          </rPr>
          <t xml:space="preserve"> リストから(行一)(行二)(行三)を選択してください。</t>
        </r>
      </text>
    </comment>
    <comment ref="V64" authorId="0" shapeId="0" xr:uid="{CE1EA2BE-B6AF-44D4-B3A9-AD357F325F3B}">
      <text>
        <r>
          <rPr>
            <b/>
            <sz val="9"/>
            <color indexed="81"/>
            <rFont val="MS P ゴシック"/>
            <family val="3"/>
            <charset val="128"/>
          </rPr>
          <t>「退職事由」が
「3.定年」「31。定年扱い」の時のみ入力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k-kashiwagi</author>
    <author xml:space="preserve"> </author>
  </authors>
  <commentList>
    <comment ref="B1" authorId="0" shapeId="0" xr:uid="{0AB9CA06-81D2-4B42-B6FE-BD691563B6F9}">
      <text>
        <r>
          <rPr>
            <b/>
            <sz val="14"/>
            <color indexed="81"/>
            <rFont val="MS P ゴシック"/>
            <family val="3"/>
            <charset val="128"/>
          </rPr>
          <t xml:space="preserve">
★黄色の箇所を入力してください★
</t>
        </r>
      </text>
    </comment>
    <comment ref="I3" authorId="1" shapeId="0" xr:uid="{FA36D2B3-AF3E-4431-AC64-383080A61E63}">
      <text>
        <r>
          <rPr>
            <sz val="14"/>
            <color indexed="81"/>
            <rFont val="MS P ゴシック"/>
            <family val="3"/>
            <charset val="128"/>
          </rPr>
          <t>リストから選択してください</t>
        </r>
      </text>
    </comment>
    <comment ref="J9" authorId="1" shapeId="0" xr:uid="{061DD51E-8F30-45F4-B3C1-D923AC99471B}">
      <text>
        <r>
          <rPr>
            <sz val="11"/>
            <color indexed="81"/>
            <rFont val="MS P ゴシック"/>
            <family val="3"/>
            <charset val="128"/>
          </rPr>
          <t>年/月/日で入力すると和暦に変換されます。
（例）R3/9/30　2022/9/30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1" authorId="0" shapeId="0" xr:uid="{0A7AE841-FA60-4F4C-B872-3371F7C6C22E}">
      <text>
        <r>
          <rPr>
            <b/>
            <sz val="9"/>
            <color indexed="81"/>
            <rFont val="MS P ゴシック"/>
            <family val="3"/>
            <charset val="128"/>
          </rPr>
          <t xml:space="preserve"> 黄色の個所を入力してください。</t>
        </r>
      </text>
    </comment>
    <comment ref="C4" authorId="0" shapeId="0" xr:uid="{B6023DBB-04C4-46B3-A615-7F0437132BF3}">
      <text>
        <r>
          <rPr>
            <b/>
            <sz val="9"/>
            <color indexed="81"/>
            <rFont val="MS P ゴシック"/>
            <family val="3"/>
            <charset val="128"/>
          </rPr>
          <t xml:space="preserve"> </t>
        </r>
        <r>
          <rPr>
            <sz val="11"/>
            <color indexed="81"/>
            <rFont val="MS P ゴシック"/>
            <family val="3"/>
            <charset val="128"/>
          </rPr>
          <t>リストから選択してください。</t>
        </r>
      </text>
    </comment>
    <comment ref="C7" authorId="0" shapeId="0" xr:uid="{010580EF-DC69-4A1D-A246-FC6825ADFA86}">
      <text>
        <r>
          <rPr>
            <b/>
            <sz val="9"/>
            <color indexed="81"/>
            <rFont val="MS P ゴシック"/>
            <family val="3"/>
            <charset val="128"/>
          </rPr>
          <t xml:space="preserve"> 年/月/日で入力すると和暦に変換されます。
（例）R3/9/30</t>
        </r>
      </text>
    </comment>
    <comment ref="K8" authorId="0" shapeId="0" xr:uid="{D10438C2-373A-4482-9B75-05CAACD3644C}">
      <text>
        <r>
          <rPr>
            <b/>
            <sz val="9"/>
            <color indexed="81"/>
            <rFont val="MS P ゴシック"/>
            <family val="3"/>
            <charset val="128"/>
          </rPr>
          <t>期間が２以上ある場合は、入力してください。</t>
        </r>
      </text>
    </comment>
  </commentList>
</comments>
</file>

<file path=xl/sharedStrings.xml><?xml version="1.0" encoding="utf-8"?>
<sst xmlns="http://schemas.openxmlformats.org/spreadsheetml/2006/main" count="734" uniqueCount="329">
  <si>
    <r>
      <rPr>
        <sz val="11"/>
        <rFont val="ＭＳ ゴシック"/>
        <family val="3"/>
        <charset val="128"/>
      </rPr>
      <t>様式第１号（一般職用）</t>
    </r>
    <r>
      <rPr>
        <sz val="11"/>
        <rFont val="ＭＳ 明朝"/>
        <family val="1"/>
        <charset val="128"/>
      </rPr>
      <t>(第３条関係)</t>
    </r>
    <rPh sb="0" eb="2">
      <t>ヨウシキ</t>
    </rPh>
    <rPh sb="2" eb="3">
      <t>ダイ</t>
    </rPh>
    <rPh sb="4" eb="5">
      <t>ゴウ</t>
    </rPh>
    <rPh sb="6" eb="8">
      <t>イッパン</t>
    </rPh>
    <rPh sb="8" eb="9">
      <t>ショク</t>
    </rPh>
    <rPh sb="9" eb="10">
      <t>ヨウ</t>
    </rPh>
    <rPh sb="12" eb="13">
      <t>ダイ</t>
    </rPh>
    <rPh sb="14" eb="15">
      <t>ジョウ</t>
    </rPh>
    <rPh sb="15" eb="17">
      <t>カンケイ</t>
    </rPh>
    <phoneticPr fontId="4"/>
  </si>
  <si>
    <t>退　職　手　当　請　求　書</t>
    <rPh sb="0" eb="1">
      <t>タイ</t>
    </rPh>
    <rPh sb="2" eb="3">
      <t>ショク</t>
    </rPh>
    <rPh sb="4" eb="5">
      <t>テ</t>
    </rPh>
    <rPh sb="6" eb="7">
      <t>トウ</t>
    </rPh>
    <rPh sb="8" eb="9">
      <t>ショウ</t>
    </rPh>
    <rPh sb="10" eb="11">
      <t>モトム</t>
    </rPh>
    <rPh sb="12" eb="13">
      <t>ショ</t>
    </rPh>
    <phoneticPr fontId="4"/>
  </si>
  <si>
    <t>令和</t>
    <rPh sb="0" eb="2">
      <t>レイワ</t>
    </rPh>
    <phoneticPr fontId="4"/>
  </si>
  <si>
    <t>年</t>
    <rPh sb="0" eb="1">
      <t>ネン</t>
    </rPh>
    <phoneticPr fontId="4"/>
  </si>
  <si>
    <t>月</t>
    <rPh sb="0" eb="1">
      <t>ガツ</t>
    </rPh>
    <phoneticPr fontId="4"/>
  </si>
  <si>
    <t>日</t>
    <rPh sb="0" eb="1">
      <t>ニチ</t>
    </rPh>
    <phoneticPr fontId="4"/>
  </si>
  <si>
    <t>　神奈川県市町村職員退職手当組合長　様</t>
    <rPh sb="1" eb="5">
      <t>カナガワケン</t>
    </rPh>
    <rPh sb="5" eb="8">
      <t>シチョウソン</t>
    </rPh>
    <rPh sb="8" eb="10">
      <t>ショクイン</t>
    </rPh>
    <rPh sb="10" eb="12">
      <t>タイショク</t>
    </rPh>
    <rPh sb="12" eb="14">
      <t>テアテ</t>
    </rPh>
    <rPh sb="14" eb="17">
      <t>クミアイチョウ</t>
    </rPh>
    <rPh sb="18" eb="19">
      <t>サマ</t>
    </rPh>
    <phoneticPr fontId="4"/>
  </si>
  <si>
    <t>組合市町村長</t>
    <rPh sb="0" eb="2">
      <t>クミアイ</t>
    </rPh>
    <rPh sb="2" eb="4">
      <t>シチョウ</t>
    </rPh>
    <rPh sb="4" eb="6">
      <t>ソンチョウ</t>
    </rPh>
    <phoneticPr fontId="4"/>
  </si>
  <si>
    <t>印</t>
    <rPh sb="0" eb="1">
      <t>イン</t>
    </rPh>
    <phoneticPr fontId="4"/>
  </si>
  <si>
    <t>職員が退職したので、次のとおり退職手当を支給されるよう関係書類を添えて申請します。</t>
    <rPh sb="0" eb="2">
      <t>ショクイン</t>
    </rPh>
    <rPh sb="3" eb="5">
      <t>タイショク</t>
    </rPh>
    <rPh sb="15" eb="17">
      <t>タイショク</t>
    </rPh>
    <rPh sb="17" eb="19">
      <t>テアテ</t>
    </rPh>
    <rPh sb="20" eb="22">
      <t>シキュウ</t>
    </rPh>
    <rPh sb="27" eb="29">
      <t>カンケイ</t>
    </rPh>
    <rPh sb="29" eb="31">
      <t>ショルイ</t>
    </rPh>
    <rPh sb="32" eb="33">
      <t>ソ</t>
    </rPh>
    <rPh sb="35" eb="37">
      <t>シンセイ</t>
    </rPh>
    <phoneticPr fontId="4"/>
  </si>
  <si>
    <t>団体コード</t>
    <rPh sb="0" eb="2">
      <t>ダンタイ</t>
    </rPh>
    <phoneticPr fontId="4"/>
  </si>
  <si>
    <t>職員番号</t>
    <phoneticPr fontId="4"/>
  </si>
  <si>
    <t>フリガナ</t>
    <phoneticPr fontId="4"/>
  </si>
  <si>
    <t>氏　　名</t>
    <rPh sb="0" eb="1">
      <t>シ</t>
    </rPh>
    <rPh sb="3" eb="4">
      <t>メイ</t>
    </rPh>
    <phoneticPr fontId="4"/>
  </si>
  <si>
    <t>歳）</t>
    <phoneticPr fontId="4"/>
  </si>
  <si>
    <t>退職事由No.</t>
    <rPh sb="0" eb="2">
      <t>タイショク</t>
    </rPh>
    <rPh sb="2" eb="4">
      <t>ジユウ</t>
    </rPh>
    <phoneticPr fontId="4"/>
  </si>
  <si>
    <t>職種No.</t>
    <rPh sb="0" eb="2">
      <t>ショクシュ</t>
    </rPh>
    <phoneticPr fontId="4"/>
  </si>
  <si>
    <t>就職年月日</t>
    <rPh sb="0" eb="2">
      <t>シュウショク</t>
    </rPh>
    <rPh sb="2" eb="3">
      <t>ネン</t>
    </rPh>
    <rPh sb="3" eb="4">
      <t>ツキ</t>
    </rPh>
    <rPh sb="4" eb="5">
      <t>ヒ</t>
    </rPh>
    <phoneticPr fontId="4"/>
  </si>
  <si>
    <t>退職年月日</t>
    <rPh sb="0" eb="2">
      <t>タイショク</t>
    </rPh>
    <rPh sb="2" eb="3">
      <t>ネン</t>
    </rPh>
    <rPh sb="3" eb="4">
      <t>ツキ</t>
    </rPh>
    <rPh sb="4" eb="5">
      <t>ヒ</t>
    </rPh>
    <phoneticPr fontId="4"/>
  </si>
  <si>
    <t xml:space="preserve"> </t>
    <phoneticPr fontId="4"/>
  </si>
  <si>
    <t>月</t>
    <rPh sb="0" eb="1">
      <t>ツキ</t>
    </rPh>
    <phoneticPr fontId="4"/>
  </si>
  <si>
    <t>退職時職名</t>
    <rPh sb="0" eb="3">
      <t>タイショクジ</t>
    </rPh>
    <rPh sb="3" eb="4">
      <t>ショク</t>
    </rPh>
    <rPh sb="4" eb="5">
      <t>メイ</t>
    </rPh>
    <phoneticPr fontId="4"/>
  </si>
  <si>
    <t>住　　所</t>
    <rPh sb="0" eb="1">
      <t>ジュウ</t>
    </rPh>
    <rPh sb="3" eb="4">
      <t>ショ</t>
    </rPh>
    <phoneticPr fontId="4"/>
  </si>
  <si>
    <t>職員との
続　　柄</t>
    <rPh sb="0" eb="2">
      <t>ショクイン</t>
    </rPh>
    <rPh sb="5" eb="6">
      <t>ゾク</t>
    </rPh>
    <rPh sb="8" eb="9">
      <t>エ</t>
    </rPh>
    <phoneticPr fontId="4"/>
  </si>
  <si>
    <t>氏　名</t>
    <rPh sb="0" eb="1">
      <t>シ</t>
    </rPh>
    <rPh sb="2" eb="3">
      <t>メイ</t>
    </rPh>
    <phoneticPr fontId="4"/>
  </si>
  <si>
    <t>理由No.</t>
    <rPh sb="0" eb="2">
      <t>リユウ</t>
    </rPh>
    <phoneticPr fontId="4"/>
  </si>
  <si>
    <t>開始年月日</t>
    <rPh sb="0" eb="2">
      <t>カイシ</t>
    </rPh>
    <rPh sb="2" eb="5">
      <t>ネンガッピ</t>
    </rPh>
    <phoneticPr fontId="4"/>
  </si>
  <si>
    <t>～</t>
    <phoneticPr fontId="4"/>
  </si>
  <si>
    <t>終了年月日</t>
    <rPh sb="0" eb="2">
      <t>シュウリョウ</t>
    </rPh>
    <rPh sb="2" eb="5">
      <t>ネンガッピ</t>
    </rPh>
    <phoneticPr fontId="4"/>
  </si>
  <si>
    <t>除算割合</t>
    <rPh sb="0" eb="2">
      <t>ジョサン</t>
    </rPh>
    <rPh sb="2" eb="4">
      <t>ワリアイ</t>
    </rPh>
    <phoneticPr fontId="4"/>
  </si>
  <si>
    <t>除　算　期　間</t>
    <rPh sb="0" eb="1">
      <t>ジョ</t>
    </rPh>
    <rPh sb="2" eb="3">
      <t>ザン</t>
    </rPh>
    <rPh sb="4" eb="5">
      <t>キ</t>
    </rPh>
    <rPh sb="6" eb="7">
      <t>アイダ</t>
    </rPh>
    <phoneticPr fontId="4"/>
  </si>
  <si>
    <t>月</t>
    <phoneticPr fontId="4"/>
  </si>
  <si>
    <t>理由</t>
    <rPh sb="0" eb="2">
      <t>リユウ</t>
    </rPh>
    <phoneticPr fontId="4"/>
  </si>
  <si>
    <r>
      <t>１休職</t>
    </r>
    <r>
      <rPr>
        <sz val="10"/>
        <rFont val="ＭＳ 明朝"/>
        <family val="1"/>
        <charset val="128"/>
      </rPr>
      <t>（地方公務員法第28条第２項第１号）</t>
    </r>
    <r>
      <rPr>
        <sz val="11"/>
        <rFont val="ＭＳ 明朝"/>
        <family val="1"/>
        <charset val="128"/>
      </rPr>
      <t>　２休職</t>
    </r>
    <r>
      <rPr>
        <sz val="10"/>
        <rFont val="ＭＳ 明朝"/>
        <family val="1"/>
        <charset val="128"/>
      </rPr>
      <t>（同第２号)</t>
    </r>
    <rPh sb="23" eb="25">
      <t>キュウショク</t>
    </rPh>
    <rPh sb="26" eb="27">
      <t>ドウ</t>
    </rPh>
    <rPh sb="27" eb="28">
      <t>ダイ</t>
    </rPh>
    <rPh sb="29" eb="30">
      <t>ゴウ</t>
    </rPh>
    <phoneticPr fontId="4"/>
  </si>
  <si>
    <t>計
(B)</t>
    <rPh sb="0" eb="1">
      <t>ケイ</t>
    </rPh>
    <phoneticPr fontId="4"/>
  </si>
  <si>
    <t>３育児休業（１歳以下）　４育児休業（１歳超）　５停職</t>
    <phoneticPr fontId="4"/>
  </si>
  <si>
    <t>６公務上休職　７公務外休職　８通勤災害　９その他（　　　)</t>
    <phoneticPr fontId="4"/>
  </si>
  <si>
    <t>年</t>
  </si>
  <si>
    <t>①</t>
    <phoneticPr fontId="4"/>
  </si>
  <si>
    <t>級</t>
    <rPh sb="0" eb="1">
      <t>キュウ</t>
    </rPh>
    <phoneticPr fontId="4"/>
  </si>
  <si>
    <t>号給</t>
    <phoneticPr fontId="4"/>
  </si>
  <si>
    <t>②</t>
    <phoneticPr fontId="4"/>
  </si>
  <si>
    <t>円</t>
    <rPh sb="0" eb="1">
      <t>エン</t>
    </rPh>
    <phoneticPr fontId="4"/>
  </si>
  <si>
    <t>号給</t>
  </si>
  <si>
    <t>③</t>
    <phoneticPr fontId="4"/>
  </si>
  <si>
    <t>④</t>
    <phoneticPr fontId="4"/>
  </si>
  <si>
    <t>⑤</t>
    <phoneticPr fontId="4"/>
  </si>
  <si>
    <t>⑥</t>
    <phoneticPr fontId="4"/>
  </si>
  <si>
    <t>⑦</t>
    <phoneticPr fontId="4"/>
  </si>
  <si>
    <t>勤続年数</t>
    <rPh sb="0" eb="2">
      <t>キンゾク</t>
    </rPh>
    <rPh sb="2" eb="4">
      <t>ネンスウ</t>
    </rPh>
    <phoneticPr fontId="4"/>
  </si>
  <si>
    <t>⑧</t>
    <phoneticPr fontId="4"/>
  </si>
  <si>
    <t>第</t>
    <rPh sb="0" eb="1">
      <t>ダイ</t>
    </rPh>
    <phoneticPr fontId="4"/>
  </si>
  <si>
    <t>区分</t>
    <rPh sb="0" eb="2">
      <t>クブン</t>
    </rPh>
    <phoneticPr fontId="4"/>
  </si>
  <si>
    <t>⑨</t>
    <phoneticPr fontId="4"/>
  </si>
  <si>
    <r>
      <t xml:space="preserve"> </t>
    </r>
    <r>
      <rPr>
        <sz val="11"/>
        <rFont val="ＭＳ 明朝"/>
        <family val="1"/>
        <charset val="128"/>
      </rPr>
      <t>短期勤続者の調整額 ⑨×1/2　</t>
    </r>
    <r>
      <rPr>
        <sz val="9"/>
        <rFont val="ＭＳ 明朝"/>
        <family val="1"/>
        <charset val="128"/>
      </rPr>
      <t>(自己都合退職　10～24年、自己都合以外　1～4年)</t>
    </r>
    <rPh sb="18" eb="20">
      <t>ジコ</t>
    </rPh>
    <rPh sb="20" eb="22">
      <t>ツゴウ</t>
    </rPh>
    <rPh sb="22" eb="24">
      <t>タイショク</t>
    </rPh>
    <rPh sb="30" eb="31">
      <t>ネン</t>
    </rPh>
    <rPh sb="32" eb="34">
      <t>ジコ</t>
    </rPh>
    <rPh sb="34" eb="36">
      <t>ツゴウ</t>
    </rPh>
    <rPh sb="36" eb="38">
      <t>イガイ</t>
    </rPh>
    <rPh sb="42" eb="43">
      <t>ネン</t>
    </rPh>
    <phoneticPr fontId="4"/>
  </si>
  <si>
    <t>⑩</t>
    <phoneticPr fontId="4"/>
  </si>
  <si>
    <t>⑪</t>
    <phoneticPr fontId="4"/>
  </si>
  <si>
    <t>⑫</t>
    <phoneticPr fontId="4"/>
  </si>
  <si>
    <t>⑬</t>
    <phoneticPr fontId="4"/>
  </si>
  <si>
    <t>⑭</t>
    <phoneticPr fontId="4"/>
  </si>
  <si>
    <t>号給</t>
    <rPh sb="0" eb="2">
      <t>ゴウキュウ</t>
    </rPh>
    <phoneticPr fontId="4"/>
  </si>
  <si>
    <t>⑯</t>
    <phoneticPr fontId="4"/>
  </si>
  <si>
    <t>⑰</t>
    <phoneticPr fontId="4"/>
  </si>
  <si>
    <t>㉑</t>
    <phoneticPr fontId="4"/>
  </si>
  <si>
    <t>⑲</t>
    <phoneticPr fontId="4"/>
  </si>
  <si>
    <t>⑳</t>
    <phoneticPr fontId="4"/>
  </si>
  <si>
    <t>(行一)</t>
  </si>
  <si>
    <t>現住所</t>
    <rPh sb="0" eb="1">
      <t>ゲン</t>
    </rPh>
    <rPh sb="1" eb="2">
      <t>ジュウ</t>
    </rPh>
    <rPh sb="2" eb="3">
      <t>ショ</t>
    </rPh>
    <phoneticPr fontId="4"/>
  </si>
  <si>
    <t>退職事由</t>
    <phoneticPr fontId="4"/>
  </si>
  <si>
    <t>在職期間(A)</t>
    <rPh sb="0" eb="1">
      <t>ザイ</t>
    </rPh>
    <rPh sb="1" eb="2">
      <t>ショク</t>
    </rPh>
    <rPh sb="2" eb="3">
      <t>キ</t>
    </rPh>
    <rPh sb="3" eb="4">
      <t>アイダ</t>
    </rPh>
    <phoneticPr fontId="4"/>
  </si>
  <si>
    <t>死亡退職等の
場合の受給者</t>
    <rPh sb="0" eb="2">
      <t>シボウ</t>
    </rPh>
    <rPh sb="2" eb="4">
      <t>タイショク</t>
    </rPh>
    <rPh sb="4" eb="5">
      <t>トウ</t>
    </rPh>
    <rPh sb="7" eb="9">
      <t>バアイ</t>
    </rPh>
    <rPh sb="10" eb="11">
      <t>ウケ</t>
    </rPh>
    <rPh sb="11" eb="12">
      <t>キュウ</t>
    </rPh>
    <rPh sb="12" eb="13">
      <t>シャ</t>
    </rPh>
    <phoneticPr fontId="4"/>
  </si>
  <si>
    <t>特定減額前給料月額　</t>
    <phoneticPr fontId="4"/>
  </si>
  <si>
    <t>旧条例給料月額</t>
    <rPh sb="0" eb="1">
      <t>キュウ</t>
    </rPh>
    <rPh sb="1" eb="2">
      <t>ジョウ</t>
    </rPh>
    <rPh sb="2" eb="3">
      <t>レイ</t>
    </rPh>
    <phoneticPr fontId="4"/>
  </si>
  <si>
    <t>自己都合</t>
    <phoneticPr fontId="4"/>
  </si>
  <si>
    <t>任期終了　</t>
    <phoneticPr fontId="4"/>
  </si>
  <si>
    <t>勧奨　</t>
  </si>
  <si>
    <t>定年　</t>
    <phoneticPr fontId="4"/>
  </si>
  <si>
    <t>公務外死亡</t>
  </si>
  <si>
    <t>公務外傷病</t>
  </si>
  <si>
    <t>通勤傷病</t>
  </si>
  <si>
    <t>整理</t>
    <rPh sb="0" eb="2">
      <t>セイリ</t>
    </rPh>
    <phoneticPr fontId="4"/>
  </si>
  <si>
    <t>その他(</t>
    <rPh sb="2" eb="3">
      <t>タ</t>
    </rPh>
    <phoneticPr fontId="4"/>
  </si>
  <si>
    <t>)</t>
    <phoneticPr fontId="4"/>
  </si>
  <si>
    <t>一般行政職</t>
    <phoneticPr fontId="4"/>
  </si>
  <si>
    <t>会計年度任用職員</t>
    <phoneticPr fontId="4"/>
  </si>
  <si>
    <t>その他(      )</t>
    <phoneticPr fontId="4"/>
  </si>
  <si>
    <t>消防職</t>
    <phoneticPr fontId="4"/>
  </si>
  <si>
    <t>技能労務職</t>
    <phoneticPr fontId="4"/>
  </si>
  <si>
    <t>生年月日</t>
    <rPh sb="0" eb="1">
      <t>ショウ</t>
    </rPh>
    <rPh sb="1" eb="2">
      <t>トシ</t>
    </rPh>
    <rPh sb="2" eb="3">
      <t>ツキ</t>
    </rPh>
    <rPh sb="3" eb="4">
      <t>ヒ</t>
    </rPh>
    <phoneticPr fontId="4"/>
  </si>
  <si>
    <t>（満</t>
    <rPh sb="1" eb="2">
      <t>マン</t>
    </rPh>
    <phoneticPr fontId="4"/>
  </si>
  <si>
    <t>職種</t>
    <rPh sb="0" eb="1">
      <t>ショク</t>
    </rPh>
    <rPh sb="1" eb="2">
      <t>タネ</t>
    </rPh>
    <phoneticPr fontId="4"/>
  </si>
  <si>
    <t>退職手当基本額の支給率　　　</t>
    <rPh sb="0" eb="1">
      <t>タイ</t>
    </rPh>
    <rPh sb="1" eb="2">
      <t>ショク</t>
    </rPh>
    <rPh sb="2" eb="3">
      <t>テ</t>
    </rPh>
    <rPh sb="3" eb="4">
      <t>トウ</t>
    </rPh>
    <rPh sb="4" eb="5">
      <t>モト</t>
    </rPh>
    <rPh sb="5" eb="6">
      <t>ホン</t>
    </rPh>
    <rPh sb="6" eb="7">
      <t>ガク</t>
    </rPh>
    <rPh sb="8" eb="9">
      <t>シ</t>
    </rPh>
    <rPh sb="9" eb="10">
      <t>キュウ</t>
    </rPh>
    <rPh sb="10" eb="11">
      <t>リツ</t>
    </rPh>
    <phoneticPr fontId="4"/>
  </si>
  <si>
    <t>（②＋⑤）× ①</t>
    <phoneticPr fontId="4"/>
  </si>
  <si>
    <t>退職手当基本額　　</t>
    <rPh sb="0" eb="1">
      <t>タイ</t>
    </rPh>
    <rPh sb="1" eb="2">
      <t>ショク</t>
    </rPh>
    <rPh sb="2" eb="3">
      <t>テ</t>
    </rPh>
    <rPh sb="3" eb="4">
      <t>トウ</t>
    </rPh>
    <rPh sb="4" eb="5">
      <t>モト</t>
    </rPh>
    <rPh sb="5" eb="6">
      <t>ホン</t>
    </rPh>
    <rPh sb="6" eb="7">
      <t>ガク</t>
    </rPh>
    <phoneticPr fontId="4"/>
  </si>
  <si>
    <t>月数</t>
    <rPh sb="0" eb="2">
      <t>ツキスウ</t>
    </rPh>
    <phoneticPr fontId="4"/>
  </si>
  <si>
    <t>給料月額</t>
    <rPh sb="0" eb="1">
      <t>キュウ</t>
    </rPh>
    <rPh sb="1" eb="2">
      <t>リョウ</t>
    </rPh>
    <rPh sb="2" eb="3">
      <t>ツキ</t>
    </rPh>
    <rPh sb="3" eb="4">
      <t>ガク</t>
    </rPh>
    <phoneticPr fontId="4"/>
  </si>
  <si>
    <t>退職手当の
基本額に係る特例</t>
    <rPh sb="0" eb="2">
      <t>タイショク</t>
    </rPh>
    <rPh sb="2" eb="4">
      <t>テアテ</t>
    </rPh>
    <rPh sb="6" eb="8">
      <t>キホン</t>
    </rPh>
    <rPh sb="10" eb="11">
      <t>カカ</t>
    </rPh>
    <rPh sb="12" eb="14">
      <t>トクレイ</t>
    </rPh>
    <phoneticPr fontId="4"/>
  </si>
  <si>
    <t>退職手当支給額　</t>
    <rPh sb="0" eb="1">
      <t>タイ</t>
    </rPh>
    <rPh sb="1" eb="2">
      <t>ショク</t>
    </rPh>
    <rPh sb="2" eb="3">
      <t>テ</t>
    </rPh>
    <rPh sb="3" eb="4">
      <t>トウ</t>
    </rPh>
    <rPh sb="4" eb="5">
      <t>シ</t>
    </rPh>
    <rPh sb="5" eb="6">
      <t>キュウ</t>
    </rPh>
    <rPh sb="6" eb="7">
      <t>ガク</t>
    </rPh>
    <phoneticPr fontId="4"/>
  </si>
  <si>
    <t>特定減額前給与月額に係る基本額の特例　　</t>
    <phoneticPr fontId="4"/>
  </si>
  <si>
    <t>（計算は別紙）</t>
    <phoneticPr fontId="4"/>
  </si>
  <si>
    <t>定年</t>
    <rPh sb="0" eb="2">
      <t>テイネン</t>
    </rPh>
    <phoneticPr fontId="23"/>
  </si>
  <si>
    <t>自己都合</t>
    <rPh sb="0" eb="2">
      <t>ジコ</t>
    </rPh>
    <rPh sb="2" eb="4">
      <t>ツゴウ</t>
    </rPh>
    <phoneticPr fontId="23"/>
  </si>
  <si>
    <t>(旧)定年</t>
    <rPh sb="1" eb="2">
      <t>キュウ</t>
    </rPh>
    <rPh sb="3" eb="5">
      <t>テイネン</t>
    </rPh>
    <phoneticPr fontId="23"/>
  </si>
  <si>
    <t>(旧)自己都合</t>
    <rPh sb="1" eb="2">
      <t>キュウ</t>
    </rPh>
    <rPh sb="3" eb="5">
      <t>ジコ</t>
    </rPh>
    <rPh sb="5" eb="7">
      <t>ツゴウ</t>
    </rPh>
    <phoneticPr fontId="23"/>
  </si>
  <si>
    <t>年</t>
    <rPh sb="0" eb="1">
      <t>ネン</t>
    </rPh>
    <phoneticPr fontId="23"/>
  </si>
  <si>
    <t>（休職、停職及び
  休業の期間）</t>
    <phoneticPr fontId="4"/>
  </si>
  <si>
    <t>除算期間</t>
    <rPh sb="0" eb="1">
      <t>ジョ</t>
    </rPh>
    <rPh sb="1" eb="2">
      <t>サン</t>
    </rPh>
    <rPh sb="2" eb="3">
      <t>キ</t>
    </rPh>
    <rPh sb="3" eb="4">
      <t>アイダ</t>
    </rPh>
    <phoneticPr fontId="4"/>
  </si>
  <si>
    <t>メッセージ一覧</t>
    <rPh sb="5" eb="7">
      <t>イチラン</t>
    </rPh>
    <phoneticPr fontId="4"/>
  </si>
  <si>
    <t>計</t>
    <phoneticPr fontId="4"/>
  </si>
  <si>
    <t>特別負担金</t>
    <phoneticPr fontId="4"/>
  </si>
  <si>
    <t>調整額特別負担金</t>
    <phoneticPr fontId="4"/>
  </si>
  <si>
    <t>（計算書より）</t>
    <phoneticPr fontId="4"/>
  </si>
  <si>
    <t>前歴期間特別負担金</t>
    <rPh sb="0" eb="2">
      <t>ゼンレキ</t>
    </rPh>
    <rPh sb="2" eb="4">
      <t>キカン</t>
    </rPh>
    <rPh sb="4" eb="6">
      <t>トクベツ</t>
    </rPh>
    <rPh sb="6" eb="9">
      <t>フタンキン</t>
    </rPh>
    <phoneticPr fontId="4"/>
  </si>
  <si>
    <t>⑨ 又は ⑩</t>
    <phoneticPr fontId="4"/>
  </si>
  <si>
    <t>(A) － (B)</t>
    <phoneticPr fontId="4"/>
  </si>
  <si>
    <t>事由</t>
    <rPh sb="0" eb="2">
      <t>ジユウ</t>
    </rPh>
    <phoneticPr fontId="4"/>
  </si>
  <si>
    <t>FLG</t>
    <phoneticPr fontId="4"/>
  </si>
  <si>
    <t>-</t>
    <phoneticPr fontId="4"/>
  </si>
  <si>
    <t>要入力④</t>
  </si>
  <si>
    <t>住所(１月１日)</t>
    <rPh sb="0" eb="1">
      <t>ジュウ</t>
    </rPh>
    <rPh sb="1" eb="2">
      <t>ショ</t>
    </rPh>
    <rPh sb="4" eb="5">
      <t>ガツ</t>
    </rPh>
    <rPh sb="6" eb="7">
      <t>ヒ</t>
    </rPh>
    <phoneticPr fontId="4"/>
  </si>
  <si>
    <t>調整額</t>
    <rPh sb="0" eb="1">
      <t>チョウ</t>
    </rPh>
    <rPh sb="1" eb="2">
      <t>ヒトシ</t>
    </rPh>
    <rPh sb="2" eb="3">
      <t>ガク</t>
    </rPh>
    <phoneticPr fontId="4"/>
  </si>
  <si>
    <t>×</t>
    <phoneticPr fontId="4"/>
  </si>
  <si>
    <t>－</t>
    <phoneticPr fontId="4"/>
  </si>
  <si>
    <t>3条</t>
    <rPh sb="1" eb="2">
      <t>ジョウ</t>
    </rPh>
    <phoneticPr fontId="4"/>
  </si>
  <si>
    <t>シート使用における注意点</t>
    <rPh sb="3" eb="5">
      <t>シヨウ</t>
    </rPh>
    <rPh sb="9" eb="12">
      <t>チュウイテン</t>
    </rPh>
    <phoneticPr fontId="4"/>
  </si>
  <si>
    <t>入力項目⑮の「特別負担金 (2)の給与の号給、給与金額」は入力項目②の「退職日給与月額」と同じ値を初期値として表示しております(4号給上位でないケースのほうが多いため、初期値としている)
4号給上位に該当する退職者の場合は、入力項目⑮の値は確認の上、入力値の修正を行ってください。</t>
    <phoneticPr fontId="4"/>
  </si>
  <si>
    <t>氏名のフリガナ表示についても、漢字入力セルを参照し、エクセルの数式によって出力していますが、退職者の固有名詞と異なる場合は、修正入力を行ってください。</t>
    <phoneticPr fontId="4"/>
  </si>
  <si>
    <t>(金額算出において)入力必須となる項目については、未入力の場合、セルに色がつくようになっています。(入力されればセル着色はなくなります)</t>
    <rPh sb="58" eb="60">
      <t>チャクショク</t>
    </rPh>
    <phoneticPr fontId="4"/>
  </si>
  <si>
    <t>期間、支給率等、セルを参照して値を表示しているものがあります。
期待している値が表示されていない場合は、上書き修正を行ってください。</t>
    <rPh sb="0" eb="2">
      <t>キカン</t>
    </rPh>
    <rPh sb="3" eb="6">
      <t>シキュウリツ</t>
    </rPh>
    <rPh sb="6" eb="7">
      <t>トウ</t>
    </rPh>
    <rPh sb="11" eb="13">
      <t>サンショウ</t>
    </rPh>
    <rPh sb="15" eb="16">
      <t>アタイ</t>
    </rPh>
    <rPh sb="17" eb="19">
      <t>ヒョウジ</t>
    </rPh>
    <rPh sb="32" eb="34">
      <t>キタイ</t>
    </rPh>
    <rPh sb="38" eb="39">
      <t>アタイ</t>
    </rPh>
    <rPh sb="40" eb="42">
      <t>ヒョウジ</t>
    </rPh>
    <rPh sb="48" eb="50">
      <t>バアイ</t>
    </rPh>
    <rPh sb="52" eb="54">
      <t>ウワガ</t>
    </rPh>
    <rPh sb="55" eb="57">
      <t>シュウセイ</t>
    </rPh>
    <rPh sb="58" eb="59">
      <t>オコナ</t>
    </rPh>
    <phoneticPr fontId="4"/>
  </si>
  <si>
    <t>機能提供と言えるほど、各セルに対して十分な評価・検証を実施できておりません。
シートの式等は「入力補助」、「入力支援」、「入力予測」程度の簡単オマケと解釈してください。提出事前には、必ず、目視によるチェックを行ってください。
シートについては保護をかけておりませんので、式、条件付き書式、入力規則についても、自由に解除、編集等行ってご利用ください。</t>
    <rPh sb="0" eb="2">
      <t>キノウ</t>
    </rPh>
    <rPh sb="2" eb="4">
      <t>テイキョウ</t>
    </rPh>
    <rPh sb="5" eb="6">
      <t>イ</t>
    </rPh>
    <rPh sb="11" eb="12">
      <t>カク</t>
    </rPh>
    <rPh sb="15" eb="16">
      <t>タイ</t>
    </rPh>
    <rPh sb="18" eb="20">
      <t>ジュウブン</t>
    </rPh>
    <rPh sb="21" eb="23">
      <t>ヒョウカ</t>
    </rPh>
    <rPh sb="24" eb="26">
      <t>ケンショウ</t>
    </rPh>
    <rPh sb="27" eb="29">
      <t>ジッシ</t>
    </rPh>
    <rPh sb="43" eb="44">
      <t>シキ</t>
    </rPh>
    <rPh sb="44" eb="45">
      <t>トウ</t>
    </rPh>
    <rPh sb="47" eb="49">
      <t>ニュウリョク</t>
    </rPh>
    <rPh sb="49" eb="51">
      <t>ホジョ</t>
    </rPh>
    <rPh sb="54" eb="56">
      <t>ニュウリョク</t>
    </rPh>
    <rPh sb="56" eb="58">
      <t>シエン</t>
    </rPh>
    <rPh sb="61" eb="63">
      <t>ニュウリョク</t>
    </rPh>
    <rPh sb="63" eb="65">
      <t>ヨソク</t>
    </rPh>
    <rPh sb="66" eb="68">
      <t>テイド</t>
    </rPh>
    <rPh sb="69" eb="71">
      <t>カンタン</t>
    </rPh>
    <rPh sb="75" eb="77">
      <t>カイシャク</t>
    </rPh>
    <rPh sb="84" eb="86">
      <t>テイシュツ</t>
    </rPh>
    <rPh sb="86" eb="88">
      <t>ジゼン</t>
    </rPh>
    <rPh sb="91" eb="92">
      <t>カナラ</t>
    </rPh>
    <rPh sb="94" eb="96">
      <t>モクシ</t>
    </rPh>
    <rPh sb="104" eb="105">
      <t>オコナ</t>
    </rPh>
    <rPh sb="121" eb="123">
      <t>ホゴ</t>
    </rPh>
    <rPh sb="135" eb="136">
      <t>シキ</t>
    </rPh>
    <rPh sb="137" eb="140">
      <t>ジョウケンツ</t>
    </rPh>
    <rPh sb="141" eb="143">
      <t>ショシキ</t>
    </rPh>
    <rPh sb="144" eb="146">
      <t>ニュウリョク</t>
    </rPh>
    <rPh sb="146" eb="148">
      <t>キソク</t>
    </rPh>
    <rPh sb="154" eb="156">
      <t>ジユウ</t>
    </rPh>
    <rPh sb="157" eb="159">
      <t>カイジョ</t>
    </rPh>
    <rPh sb="160" eb="162">
      <t>ヘンシュウ</t>
    </rPh>
    <rPh sb="162" eb="163">
      <t>トウ</t>
    </rPh>
    <rPh sb="163" eb="164">
      <t>オコナ</t>
    </rPh>
    <rPh sb="167" eb="169">
      <t>リヨウ</t>
    </rPh>
    <phoneticPr fontId="4"/>
  </si>
  <si>
    <t>(内 前歴期間)</t>
    <phoneticPr fontId="4"/>
  </si>
  <si>
    <t>(行二)</t>
  </si>
  <si>
    <t>条件「②＞④」を満たす場合、「新条例切替日前日」関連項目の数値を表紙しない(白文字)にする</t>
    <rPh sb="0" eb="2">
      <t>ジョウケン</t>
    </rPh>
    <rPh sb="8" eb="9">
      <t>ミ</t>
    </rPh>
    <rPh sb="11" eb="13">
      <t>バアイ</t>
    </rPh>
    <rPh sb="24" eb="26">
      <t>カンレン</t>
    </rPh>
    <rPh sb="26" eb="28">
      <t>コウモク</t>
    </rPh>
    <rPh sb="29" eb="31">
      <t>スウチ</t>
    </rPh>
    <rPh sb="32" eb="34">
      <t>ヒョウシ</t>
    </rPh>
    <rPh sb="38" eb="39">
      <t>シロ</t>
    </rPh>
    <rPh sb="39" eb="41">
      <t>モジ</t>
    </rPh>
    <phoneticPr fontId="4"/>
  </si>
  <si>
    <t>①支給額</t>
    <rPh sb="1" eb="3">
      <t>シキュウ</t>
    </rPh>
    <rPh sb="3" eb="4">
      <t>ガク</t>
    </rPh>
    <phoneticPr fontId="4"/>
  </si>
  <si>
    <t>↓在職期間(切り上げ)</t>
    <rPh sb="1" eb="3">
      <t>ザイショク</t>
    </rPh>
    <rPh sb="3" eb="5">
      <t>キカン</t>
    </rPh>
    <rPh sb="6" eb="7">
      <t>キ</t>
    </rPh>
    <rPh sb="8" eb="9">
      <t>ア</t>
    </rPh>
    <phoneticPr fontId="4"/>
  </si>
  <si>
    <t>②控除額</t>
    <rPh sb="1" eb="3">
      <t>コウジョ</t>
    </rPh>
    <rPh sb="3" eb="4">
      <t>ガク</t>
    </rPh>
    <phoneticPr fontId="4"/>
  </si>
  <si>
    <t>(①-②)/2</t>
    <phoneticPr fontId="4"/>
  </si>
  <si>
    <t>①所得税</t>
    <rPh sb="1" eb="4">
      <t>ショトクゼイ</t>
    </rPh>
    <phoneticPr fontId="23"/>
  </si>
  <si>
    <t>-</t>
    <phoneticPr fontId="23"/>
  </si>
  <si>
    <t>②市町村民税</t>
    <rPh sb="1" eb="4">
      <t>シチョウソン</t>
    </rPh>
    <rPh sb="4" eb="5">
      <t>ミン</t>
    </rPh>
    <rPh sb="5" eb="6">
      <t>ゼイ</t>
    </rPh>
    <phoneticPr fontId="23"/>
  </si>
  <si>
    <t>③都道府県民税</t>
    <rPh sb="1" eb="5">
      <t>トドウフケン</t>
    </rPh>
    <rPh sb="5" eb="6">
      <t>ミン</t>
    </rPh>
    <rPh sb="6" eb="7">
      <t>ゼイ</t>
    </rPh>
    <phoneticPr fontId="23"/>
  </si>
  <si>
    <t>年数</t>
    <rPh sb="0" eb="2">
      <t>ネンスウ</t>
    </rPh>
    <phoneticPr fontId="23"/>
  </si>
  <si>
    <t>控除額</t>
    <rPh sb="0" eb="2">
      <t>コウジョ</t>
    </rPh>
    <rPh sb="2" eb="3">
      <t>ガク</t>
    </rPh>
    <phoneticPr fontId="23"/>
  </si>
  <si>
    <t>額</t>
    <rPh sb="0" eb="1">
      <t>ガク</t>
    </rPh>
    <phoneticPr fontId="23"/>
  </si>
  <si>
    <t>率</t>
    <rPh sb="0" eb="1">
      <t>リツ</t>
    </rPh>
    <phoneticPr fontId="23"/>
  </si>
  <si>
    <t>条件【「勧奨」且つ「退職時の年齢が59歳7月～59歳11月」の場合は、1歳分(給与月額0.02カ月分)の加算は行わない</t>
    <rPh sb="0" eb="2">
      <t>ジョウケン</t>
    </rPh>
    <rPh sb="4" eb="6">
      <t>カンショウ</t>
    </rPh>
    <rPh sb="7" eb="8">
      <t>カ</t>
    </rPh>
    <rPh sb="10" eb="12">
      <t>タイショク</t>
    </rPh>
    <rPh sb="12" eb="13">
      <t>ジ</t>
    </rPh>
    <rPh sb="14" eb="16">
      <t>ネンレイ</t>
    </rPh>
    <rPh sb="19" eb="20">
      <t>サイ</t>
    </rPh>
    <rPh sb="21" eb="22">
      <t>ツキ</t>
    </rPh>
    <rPh sb="25" eb="26">
      <t>サイ</t>
    </rPh>
    <rPh sb="28" eb="29">
      <t>ツキ</t>
    </rPh>
    <rPh sb="31" eb="33">
      <t>バアイ</t>
    </rPh>
    <rPh sb="36" eb="37">
      <t>サイ</t>
    </rPh>
    <rPh sb="37" eb="38">
      <t>ブン</t>
    </rPh>
    <rPh sb="39" eb="41">
      <t>キュウヨ</t>
    </rPh>
    <rPh sb="41" eb="43">
      <t>ゲツガク</t>
    </rPh>
    <rPh sb="48" eb="49">
      <t>ゲツ</t>
    </rPh>
    <rPh sb="49" eb="50">
      <t>ブン</t>
    </rPh>
    <rPh sb="52" eb="54">
      <t>カサン</t>
    </rPh>
    <rPh sb="55" eb="56">
      <t>オコナ</t>
    </rPh>
    <phoneticPr fontId="4"/>
  </si>
  <si>
    <t>条件(退職事由：2(勧奨))且つ、退職時年齢50歳未満の場合は、加算を行わない</t>
    <rPh sb="0" eb="2">
      <t>ジョウケン</t>
    </rPh>
    <rPh sb="3" eb="5">
      <t>タイショク</t>
    </rPh>
    <rPh sb="5" eb="7">
      <t>ジユウ</t>
    </rPh>
    <rPh sb="10" eb="12">
      <t>カンショウ</t>
    </rPh>
    <rPh sb="14" eb="15">
      <t>カ</t>
    </rPh>
    <rPh sb="17" eb="19">
      <t>タイショク</t>
    </rPh>
    <rPh sb="19" eb="20">
      <t>ジ</t>
    </rPh>
    <rPh sb="20" eb="22">
      <t>ネンレイ</t>
    </rPh>
    <rPh sb="24" eb="25">
      <t>サイ</t>
    </rPh>
    <rPh sb="25" eb="27">
      <t>ミマン</t>
    </rPh>
    <rPh sb="28" eb="30">
      <t>バアイ</t>
    </rPh>
    <rPh sb="32" eb="34">
      <t>カサン</t>
    </rPh>
    <rPh sb="35" eb="36">
      <t>オコナ</t>
    </rPh>
    <phoneticPr fontId="4"/>
  </si>
  <si>
    <t>軽微な修正：除算期間(始)印刷時表示不良ケースの対応</t>
    <rPh sb="0" eb="2">
      <t>ケイビ</t>
    </rPh>
    <rPh sb="3" eb="5">
      <t>シュウセイ</t>
    </rPh>
    <rPh sb="6" eb="8">
      <t>ジョサン</t>
    </rPh>
    <rPh sb="8" eb="10">
      <t>キカン</t>
    </rPh>
    <rPh sb="11" eb="12">
      <t>ハジメ</t>
    </rPh>
    <rPh sb="13" eb="15">
      <t>インサツ</t>
    </rPh>
    <rPh sb="15" eb="16">
      <t>ジ</t>
    </rPh>
    <rPh sb="16" eb="18">
      <t>ヒョウジ</t>
    </rPh>
    <rPh sb="18" eb="20">
      <t>フリョウ</t>
    </rPh>
    <rPh sb="24" eb="26">
      <t>タイオウ</t>
    </rPh>
    <phoneticPr fontId="4"/>
  </si>
  <si>
    <t>軽微な修正：職名入力漏れ防止(未入力セル色付け)</t>
    <rPh sb="0" eb="2">
      <t>ケイビ</t>
    </rPh>
    <rPh sb="3" eb="5">
      <t>シュウセイ</t>
    </rPh>
    <rPh sb="6" eb="8">
      <t>ショクメイ</t>
    </rPh>
    <rPh sb="8" eb="10">
      <t>ニュウリョク</t>
    </rPh>
    <rPh sb="10" eb="11">
      <t>モ</t>
    </rPh>
    <rPh sb="12" eb="14">
      <t>ボウシ</t>
    </rPh>
    <rPh sb="15" eb="18">
      <t>ミニュウリョク</t>
    </rPh>
    <rPh sb="20" eb="21">
      <t>イロ</t>
    </rPh>
    <rPh sb="21" eb="22">
      <t>ヅ</t>
    </rPh>
    <phoneticPr fontId="4"/>
  </si>
  <si>
    <t>軽微な修正：⑨両サイト罫線表示不良</t>
    <rPh sb="0" eb="2">
      <t>ケイビ</t>
    </rPh>
    <rPh sb="3" eb="5">
      <t>シュウセイ</t>
    </rPh>
    <rPh sb="7" eb="8">
      <t>リョウ</t>
    </rPh>
    <rPh sb="11" eb="13">
      <t>ケイセン</t>
    </rPh>
    <rPh sb="13" eb="15">
      <t>ヒョウジ</t>
    </rPh>
    <rPh sb="15" eb="17">
      <t>フリョウ</t>
    </rPh>
    <phoneticPr fontId="4"/>
  </si>
  <si>
    <t>特定減額前給料月額の別紙シートの修正(5条の2と5条の3を別シートに etc)</t>
    <rPh sb="0" eb="2">
      <t>トクテイ</t>
    </rPh>
    <rPh sb="2" eb="4">
      <t>ゲンガク</t>
    </rPh>
    <rPh sb="4" eb="5">
      <t>マエ</t>
    </rPh>
    <rPh sb="5" eb="7">
      <t>キュウリョウ</t>
    </rPh>
    <rPh sb="7" eb="9">
      <t>ゲツガク</t>
    </rPh>
    <rPh sb="10" eb="12">
      <t>ベッシ</t>
    </rPh>
    <rPh sb="16" eb="18">
      <t>シュウセイ</t>
    </rPh>
    <rPh sb="20" eb="21">
      <t>ジョウ</t>
    </rPh>
    <rPh sb="25" eb="26">
      <t>ジョウ</t>
    </rPh>
    <rPh sb="29" eb="30">
      <t>ベツ</t>
    </rPh>
    <phoneticPr fontId="4"/>
  </si>
  <si>
    <t>■生年月日から退職年月日までの月数</t>
    <rPh sb="1" eb="5">
      <t>セイネンガッピ</t>
    </rPh>
    <rPh sb="7" eb="9">
      <t>タイショク</t>
    </rPh>
    <rPh sb="9" eb="12">
      <t>ネンガッピ</t>
    </rPh>
    <rPh sb="15" eb="16">
      <t>ツキ</t>
    </rPh>
    <rPh sb="16" eb="17">
      <t>スウ</t>
    </rPh>
    <phoneticPr fontId="4"/>
  </si>
  <si>
    <t>割増率</t>
    <rPh sb="0" eb="2">
      <t>ワリマシ</t>
    </rPh>
    <rPh sb="2" eb="3">
      <t>リツ</t>
    </rPh>
    <phoneticPr fontId="4"/>
  </si>
  <si>
    <t>■調整額テーブル</t>
    <rPh sb="1" eb="3">
      <t>チョウセイ</t>
    </rPh>
    <rPh sb="3" eb="4">
      <t>ガク</t>
    </rPh>
    <phoneticPr fontId="4"/>
  </si>
  <si>
    <t>勤続年</t>
    <rPh sb="0" eb="2">
      <t>キンゾク</t>
    </rPh>
    <rPh sb="2" eb="3">
      <t>ネン</t>
    </rPh>
    <phoneticPr fontId="4"/>
  </si>
  <si>
    <t>市町村</t>
    <rPh sb="0" eb="3">
      <t>シチョウソン</t>
    </rPh>
    <phoneticPr fontId="23"/>
  </si>
  <si>
    <t>給料表名</t>
    <rPh sb="0" eb="2">
      <t>キュウリョウ</t>
    </rPh>
    <rPh sb="2" eb="3">
      <t>ヒョウ</t>
    </rPh>
    <rPh sb="3" eb="4">
      <t>メイ</t>
    </rPh>
    <phoneticPr fontId="23"/>
  </si>
  <si>
    <t>級</t>
    <rPh sb="0" eb="1">
      <t>キュウ</t>
    </rPh>
    <phoneticPr fontId="23"/>
  </si>
  <si>
    <t>号</t>
    <rPh sb="0" eb="1">
      <t>ゴウ</t>
    </rPh>
    <phoneticPr fontId="23"/>
  </si>
  <si>
    <t>(行一)</t>
    <rPh sb="1" eb="2">
      <t>ギョウ</t>
    </rPh>
    <rPh sb="2" eb="3">
      <t>イチ</t>
    </rPh>
    <phoneticPr fontId="23"/>
  </si>
  <si>
    <t>5/6</t>
    <phoneticPr fontId="23"/>
  </si>
  <si>
    <t>4or5</t>
    <phoneticPr fontId="23"/>
  </si>
  <si>
    <t>6or7</t>
    <phoneticPr fontId="23"/>
  </si>
  <si>
    <t>7or8</t>
    <phoneticPr fontId="23"/>
  </si>
  <si>
    <t>団体CD</t>
    <rPh sb="0" eb="2">
      <t>ダンタイ</t>
    </rPh>
    <phoneticPr fontId="4"/>
  </si>
  <si>
    <t>表</t>
    <rPh sb="0" eb="1">
      <t>ヒョウ</t>
    </rPh>
    <phoneticPr fontId="4"/>
  </si>
  <si>
    <t>■支給率表　(年×事由)</t>
    <rPh sb="1" eb="4">
      <t>シキュウリツ</t>
    </rPh>
    <rPh sb="4" eb="5">
      <t>ヒョウ</t>
    </rPh>
    <rPh sb="7" eb="8">
      <t>ネン</t>
    </rPh>
    <rPh sb="9" eb="11">
      <t>ジユウ</t>
    </rPh>
    <phoneticPr fontId="4"/>
  </si>
  <si>
    <t>■税金の計算用</t>
    <rPh sb="1" eb="3">
      <t>ゼイキン</t>
    </rPh>
    <rPh sb="4" eb="6">
      <t>ケイサン</t>
    </rPh>
    <rPh sb="6" eb="7">
      <t>ヨウ</t>
    </rPh>
    <phoneticPr fontId="4"/>
  </si>
  <si>
    <t>定年-年齢</t>
    <rPh sb="0" eb="2">
      <t>テイネン</t>
    </rPh>
    <rPh sb="3" eb="5">
      <t>ネンレイ</t>
    </rPh>
    <phoneticPr fontId="4"/>
  </si>
  <si>
    <t>■(⑤⑩用)生年月日から退職年月日までの月数</t>
    <rPh sb="4" eb="5">
      <t>ヨウ</t>
    </rPh>
    <rPh sb="6" eb="10">
      <t>セイネンガッピ</t>
    </rPh>
    <rPh sb="12" eb="14">
      <t>タイショク</t>
    </rPh>
    <rPh sb="14" eb="17">
      <t>ネンガッピ</t>
    </rPh>
    <rPh sb="20" eb="21">
      <t>ツキ</t>
    </rPh>
    <rPh sb="21" eb="22">
      <t>スウ</t>
    </rPh>
    <phoneticPr fontId="4"/>
  </si>
  <si>
    <t>調整額フラグ(FLG＝0は調整額なし)</t>
    <rPh sb="0" eb="2">
      <t>チョウセイ</t>
    </rPh>
    <rPh sb="2" eb="3">
      <t>ガク</t>
    </rPh>
    <rPh sb="13" eb="16">
      <t>チョウセイガク</t>
    </rPh>
    <phoneticPr fontId="4"/>
  </si>
  <si>
    <t>←退職時の調整額区分(参考用)</t>
    <rPh sb="1" eb="4">
      <t>タイショクジ</t>
    </rPh>
    <rPh sb="5" eb="8">
      <t>チョウセイガク</t>
    </rPh>
    <rPh sb="8" eb="10">
      <t>クブン</t>
    </rPh>
    <rPh sb="11" eb="13">
      <t>サンコウ</t>
    </rPh>
    <rPh sb="13" eb="14">
      <t>ヨウ</t>
    </rPh>
    <phoneticPr fontId="4"/>
  </si>
  <si>
    <t>軽微な修正：調整額表示セル切替のために参照している事由セルの誤り修正</t>
    <rPh sb="0" eb="2">
      <t>ケイビ</t>
    </rPh>
    <rPh sb="3" eb="5">
      <t>シュウセイ</t>
    </rPh>
    <rPh sb="6" eb="8">
      <t>チョウセイ</t>
    </rPh>
    <rPh sb="8" eb="9">
      <t>ガク</t>
    </rPh>
    <rPh sb="9" eb="11">
      <t>ヒョウジ</t>
    </rPh>
    <rPh sb="13" eb="15">
      <t>キリカエ</t>
    </rPh>
    <rPh sb="19" eb="21">
      <t>サンショウ</t>
    </rPh>
    <rPh sb="25" eb="27">
      <t>ジユウ</t>
    </rPh>
    <rPh sb="30" eb="31">
      <t>アヤマ</t>
    </rPh>
    <rPh sb="32" eb="34">
      <t>シュウセイ</t>
    </rPh>
    <phoneticPr fontId="4"/>
  </si>
  <si>
    <t>千円未満単位切り捨て</t>
    <rPh sb="0" eb="2">
      <t>センエン</t>
    </rPh>
    <rPh sb="2" eb="4">
      <t>ミマン</t>
    </rPh>
    <rPh sb="4" eb="6">
      <t>タンイ</t>
    </rPh>
    <rPh sb="6" eb="7">
      <t>キ</t>
    </rPh>
    <rPh sb="8" eb="9">
      <t>ス</t>
    </rPh>
    <phoneticPr fontId="4"/>
  </si>
  <si>
    <t>勤続期間が0年6月～11月の場合に⑫～⑭が表示されない不具合の修正</t>
    <rPh sb="0" eb="4">
      <t>キンゾクキカン</t>
    </rPh>
    <rPh sb="6" eb="7">
      <t>ネン</t>
    </rPh>
    <rPh sb="8" eb="9">
      <t>ツキ</t>
    </rPh>
    <rPh sb="12" eb="13">
      <t>ツキ</t>
    </rPh>
    <rPh sb="14" eb="16">
      <t>バアイ</t>
    </rPh>
    <rPh sb="21" eb="23">
      <t>ヒョウジ</t>
    </rPh>
    <rPh sb="27" eb="30">
      <t>フグアイ</t>
    </rPh>
    <rPh sb="31" eb="33">
      <t>シュウセイ</t>
    </rPh>
    <phoneticPr fontId="4"/>
  </si>
  <si>
    <t>計算書(前歴期間特別負担金)の7～9行セルの文言修正(勤続期間→在職期間)</t>
    <rPh sb="0" eb="3">
      <t>ケイサンショ</t>
    </rPh>
    <rPh sb="4" eb="6">
      <t>ゼンレキ</t>
    </rPh>
    <rPh sb="6" eb="8">
      <t>キカン</t>
    </rPh>
    <rPh sb="8" eb="10">
      <t>トクベツ</t>
    </rPh>
    <rPh sb="10" eb="13">
      <t>フタンキン</t>
    </rPh>
    <rPh sb="18" eb="19">
      <t>ギョウ</t>
    </rPh>
    <rPh sb="22" eb="24">
      <t>モンゴン</t>
    </rPh>
    <rPh sb="24" eb="26">
      <t>シュウセイ</t>
    </rPh>
    <rPh sb="27" eb="29">
      <t>キンゾク</t>
    </rPh>
    <rPh sb="29" eb="31">
      <t>キカン</t>
    </rPh>
    <rPh sb="32" eb="34">
      <t>ザイショク</t>
    </rPh>
    <rPh sb="34" eb="36">
      <t>キカン</t>
    </rPh>
    <phoneticPr fontId="4"/>
  </si>
  <si>
    <t>■条例切替前日</t>
    <rPh sb="1" eb="3">
      <t>ジョウレイ</t>
    </rPh>
    <rPh sb="3" eb="5">
      <t>キリカエ</t>
    </rPh>
    <rPh sb="5" eb="7">
      <t>ゼンジツ</t>
    </rPh>
    <phoneticPr fontId="4"/>
  </si>
  <si>
    <t>■条例切替前日リスト</t>
    <rPh sb="1" eb="3">
      <t>ジョウレイ</t>
    </rPh>
    <rPh sb="3" eb="5">
      <t>キリカエ</t>
    </rPh>
    <rPh sb="5" eb="7">
      <t>ゼンジツ</t>
    </rPh>
    <phoneticPr fontId="4"/>
  </si>
  <si>
    <t>条例切替前日</t>
    <rPh sb="0" eb="2">
      <t>ジョウレイ</t>
    </rPh>
    <rPh sb="2" eb="4">
      <t>キリカエ</t>
    </rPh>
    <rPh sb="4" eb="5">
      <t>マエ</t>
    </rPh>
    <rPh sb="5" eb="6">
      <t>ビ</t>
    </rPh>
    <phoneticPr fontId="4"/>
  </si>
  <si>
    <t>セル[L54]の改行不具合修正→「縮小して全体を表示する」に変更</t>
    <rPh sb="8" eb="10">
      <t>カイギョウ</t>
    </rPh>
    <rPh sb="10" eb="13">
      <t>フグアイ</t>
    </rPh>
    <rPh sb="13" eb="15">
      <t>シュウセイ</t>
    </rPh>
    <rPh sb="17" eb="19">
      <t>シュクショウ</t>
    </rPh>
    <rPh sb="21" eb="23">
      <t>ゼンタイ</t>
    </rPh>
    <rPh sb="24" eb="26">
      <t>ヒョウジ</t>
    </rPh>
    <rPh sb="30" eb="32">
      <t>ヘンコウ</t>
    </rPh>
    <phoneticPr fontId="4"/>
  </si>
  <si>
    <t>■調整額計算時に参照用</t>
    <rPh sb="1" eb="4">
      <t>チョウセイガク</t>
    </rPh>
    <rPh sb="4" eb="6">
      <t>ケイサン</t>
    </rPh>
    <rPh sb="6" eb="7">
      <t>ジ</t>
    </rPh>
    <rPh sb="8" eb="10">
      <t>サンショウ</t>
    </rPh>
    <rPh sb="10" eb="11">
      <t>ヨウ</t>
    </rPh>
    <phoneticPr fontId="4"/>
  </si>
  <si>
    <t>終了年月日</t>
    <rPh sb="0" eb="5">
      <t>シュウリョウネンガッピ</t>
    </rPh>
    <phoneticPr fontId="4"/>
  </si>
  <si>
    <t>終了年月日の月末</t>
    <rPh sb="0" eb="2">
      <t>シュウリョウ</t>
    </rPh>
    <rPh sb="2" eb="5">
      <t>ネンガッピ</t>
    </rPh>
    <rPh sb="6" eb="8">
      <t>ゲツマツ</t>
    </rPh>
    <phoneticPr fontId="4"/>
  </si>
  <si>
    <t>①≒②</t>
    <phoneticPr fontId="4"/>
  </si>
  <si>
    <t>①＝退職年月日</t>
    <rPh sb="2" eb="7">
      <t>タイショクネンガッピ</t>
    </rPh>
    <phoneticPr fontId="4"/>
  </si>
  <si>
    <t>[除算期間]の計算式のメンテ：【退職日＝除算期間(終)】且つ退職日が月末日でない場合の除算月の数え方</t>
    <rPh sb="1" eb="3">
      <t>ジョサン</t>
    </rPh>
    <rPh sb="3" eb="5">
      <t>キカン</t>
    </rPh>
    <rPh sb="7" eb="10">
      <t>ケイサンシキ</t>
    </rPh>
    <rPh sb="16" eb="19">
      <t>タイショクビ</t>
    </rPh>
    <rPh sb="20" eb="22">
      <t>ジョサン</t>
    </rPh>
    <rPh sb="22" eb="24">
      <t>キカン</t>
    </rPh>
    <rPh sb="25" eb="26">
      <t>オ</t>
    </rPh>
    <rPh sb="28" eb="29">
      <t>カ</t>
    </rPh>
    <rPh sb="30" eb="33">
      <t>タイショクビ</t>
    </rPh>
    <rPh sb="34" eb="37">
      <t>ゲツマツビ</t>
    </rPh>
    <rPh sb="40" eb="42">
      <t>バアイ</t>
    </rPh>
    <rPh sb="43" eb="46">
      <t>ジョサンツキ</t>
    </rPh>
    <rPh sb="47" eb="48">
      <t>カゾ</t>
    </rPh>
    <rPh sb="49" eb="50">
      <t>カタ</t>
    </rPh>
    <phoneticPr fontId="4"/>
  </si>
  <si>
    <t>項目⑮の注釈コメントの編集</t>
    <rPh sb="0" eb="2">
      <t>コウモク</t>
    </rPh>
    <rPh sb="4" eb="6">
      <t>チュウシャク</t>
    </rPh>
    <rPh sb="11" eb="13">
      <t>ヘンシュウ</t>
    </rPh>
    <phoneticPr fontId="4"/>
  </si>
  <si>
    <t>不具合修正(生後600月の人が割増対象になっていなかったが、これを対象に含めるよう修正)</t>
    <rPh sb="0" eb="3">
      <t>フグアイ</t>
    </rPh>
    <rPh sb="3" eb="5">
      <t>シュウセイ</t>
    </rPh>
    <rPh sb="6" eb="8">
      <t>セイゴ</t>
    </rPh>
    <rPh sb="11" eb="12">
      <t>ツキ</t>
    </rPh>
    <rPh sb="13" eb="14">
      <t>ヒト</t>
    </rPh>
    <rPh sb="15" eb="17">
      <t>ワリマシ</t>
    </rPh>
    <rPh sb="17" eb="19">
      <t>タイショウ</t>
    </rPh>
    <rPh sb="33" eb="35">
      <t>タイショウ</t>
    </rPh>
    <rPh sb="36" eb="37">
      <t>フク</t>
    </rPh>
    <rPh sb="41" eb="43">
      <t>シュウセイ</t>
    </rPh>
    <phoneticPr fontId="4"/>
  </si>
  <si>
    <t>５ 公務上死亡　</t>
    <phoneticPr fontId="4"/>
  </si>
  <si>
    <t>６ 公務上傷病</t>
    <phoneticPr fontId="4"/>
  </si>
  <si>
    <t>～</t>
  </si>
  <si>
    <r>
      <t>退職手当の算定の基礎となる勤続期間</t>
    </r>
    <r>
      <rPr>
        <sz val="11"/>
        <rFont val="ＭＳ 明朝"/>
        <family val="1"/>
        <charset val="128"/>
      </rPr>
      <t>(在職期間-除算期間)</t>
    </r>
    <rPh sb="0" eb="1">
      <t>タイ</t>
    </rPh>
    <rPh sb="1" eb="2">
      <t>ショク</t>
    </rPh>
    <rPh sb="2" eb="3">
      <t>テ</t>
    </rPh>
    <rPh sb="3" eb="4">
      <t>トウ</t>
    </rPh>
    <rPh sb="5" eb="6">
      <t>ザン</t>
    </rPh>
    <rPh sb="6" eb="7">
      <t>サダム</t>
    </rPh>
    <rPh sb="8" eb="9">
      <t>モト</t>
    </rPh>
    <rPh sb="9" eb="10">
      <t>イシズエ</t>
    </rPh>
    <rPh sb="13" eb="14">
      <t>ツトム</t>
    </rPh>
    <rPh sb="14" eb="15">
      <t>ゾク</t>
    </rPh>
    <rPh sb="15" eb="16">
      <t>キ</t>
    </rPh>
    <rPh sb="16" eb="17">
      <t>アイダ</t>
    </rPh>
    <rPh sb="18" eb="20">
      <t>ザイショク</t>
    </rPh>
    <rPh sb="20" eb="22">
      <t>キカン</t>
    </rPh>
    <rPh sb="23" eb="25">
      <t>ジョサン</t>
    </rPh>
    <rPh sb="25" eb="27">
      <t>キカン</t>
    </rPh>
    <phoneticPr fontId="4"/>
  </si>
  <si>
    <t>31 定年扱い</t>
    <rPh sb="3" eb="6">
      <t>テイネンアツカ</t>
    </rPh>
    <phoneticPr fontId="4"/>
  </si>
  <si>
    <t>㋐</t>
    <phoneticPr fontId="4"/>
  </si>
  <si>
    <t>㋑</t>
    <phoneticPr fontId="4"/>
  </si>
  <si>
    <r>
      <t xml:space="preserve">②
</t>
    </r>
    <r>
      <rPr>
        <sz val="6"/>
        <rFont val="ＭＳ 明朝"/>
        <family val="1"/>
        <charset val="128"/>
      </rPr>
      <t>㋐+㋑</t>
    </r>
    <phoneticPr fontId="4"/>
  </si>
  <si>
    <t>㋓</t>
    <phoneticPr fontId="4"/>
  </si>
  <si>
    <r>
      <rPr>
        <sz val="10"/>
        <rFont val="ＭＳ 明朝"/>
        <family val="1"/>
        <charset val="128"/>
      </rPr>
      <t>新条例切替日前日</t>
    </r>
    <r>
      <rPr>
        <sz val="11"/>
        <rFont val="ＭＳ 明朝"/>
        <family val="1"/>
        <charset val="128"/>
      </rPr>
      <t xml:space="preserve">
</t>
    </r>
    <r>
      <rPr>
        <sz val="8"/>
        <rFont val="ＭＳ 明朝"/>
        <family val="1"/>
        <charset val="128"/>
      </rPr>
      <t>(④が㋐又は㋓より多い場合のみ記入)</t>
    </r>
    <rPh sb="13" eb="14">
      <t>マタ</t>
    </rPh>
    <rPh sb="18" eb="19">
      <t>オオ</t>
    </rPh>
    <rPh sb="20" eb="22">
      <t>バアイ</t>
    </rPh>
    <rPh sb="24" eb="26">
      <t>キニュウ</t>
    </rPh>
    <phoneticPr fontId="4"/>
  </si>
  <si>
    <t>歳</t>
    <phoneticPr fontId="4"/>
  </si>
  <si>
    <t>円</t>
    <rPh sb="0" eb="1">
      <t>エン</t>
    </rPh>
    <phoneticPr fontId="69"/>
  </si>
  <si>
    <t>級</t>
    <rPh sb="0" eb="1">
      <t>キュウ</t>
    </rPh>
    <phoneticPr fontId="69"/>
  </si>
  <si>
    <t>号給</t>
    <rPh sb="0" eb="2">
      <t>ゴウキュウ</t>
    </rPh>
    <phoneticPr fontId="69"/>
  </si>
  <si>
    <t>年</t>
    <rPh sb="0" eb="1">
      <t>ネン</t>
    </rPh>
    <phoneticPr fontId="69"/>
  </si>
  <si>
    <t>●基本額の特例（支給条例第５条の２）</t>
    <phoneticPr fontId="69"/>
  </si>
  <si>
    <t>（</t>
    <phoneticPr fontId="69"/>
  </si>
  <si>
    <t>―</t>
    <phoneticPr fontId="69"/>
  </si>
  <si>
    <t>）</t>
    <phoneticPr fontId="69"/>
  </si>
  <si>
    <t>－</t>
    <phoneticPr fontId="69"/>
  </si>
  <si>
    <t>×</t>
    <phoneticPr fontId="69"/>
  </si>
  <si>
    <t>前歴勤続期間</t>
    <phoneticPr fontId="4"/>
  </si>
  <si>
    <t>全期間（通算）退職手当</t>
    <rPh sb="0" eb="1">
      <t>ゼン</t>
    </rPh>
    <rPh sb="1" eb="3">
      <t>キカン</t>
    </rPh>
    <rPh sb="4" eb="6">
      <t>ツウサン</t>
    </rPh>
    <phoneticPr fontId="4"/>
  </si>
  <si>
    <t>＝</t>
    <phoneticPr fontId="4"/>
  </si>
  <si>
    <t>組合期間退職手当</t>
    <phoneticPr fontId="4"/>
  </si>
  <si>
    <t>前歴期間特別負担金</t>
    <phoneticPr fontId="4"/>
  </si>
  <si>
    <t>市町村コード</t>
  </si>
  <si>
    <t>市町村名</t>
  </si>
  <si>
    <t>伊勢原市</t>
  </si>
  <si>
    <t>海老名市</t>
  </si>
  <si>
    <t>南足柄市</t>
  </si>
  <si>
    <t>葉山町</t>
  </si>
  <si>
    <t>寒川町</t>
  </si>
  <si>
    <t>大磯町</t>
  </si>
  <si>
    <t>二宮町</t>
  </si>
  <si>
    <t>中井町</t>
  </si>
  <si>
    <t>大井町</t>
  </si>
  <si>
    <t>松田町</t>
  </si>
  <si>
    <t>山北町</t>
  </si>
  <si>
    <t>開成町</t>
  </si>
  <si>
    <t>箱根町</t>
  </si>
  <si>
    <t>真鶴町</t>
  </si>
  <si>
    <t>湯河原町</t>
  </si>
  <si>
    <t>愛川町</t>
  </si>
  <si>
    <t>清川村</t>
  </si>
  <si>
    <t>高座清掃施設組合</t>
  </si>
  <si>
    <t>足柄上衛生組合</t>
  </si>
  <si>
    <t>足柄消防組合</t>
  </si>
  <si>
    <t>湯河原町真鶴町衛生組合</t>
  </si>
  <si>
    <t>足柄東部清掃組合</t>
  </si>
  <si>
    <t>足柄西部清掃組合　　　　　　　　</t>
  </si>
  <si>
    <t>神奈川県町村情報システム共同事業組合</t>
  </si>
  <si>
    <t>勤続期間(全期間(通算))</t>
    <rPh sb="0" eb="1">
      <t>ツトム</t>
    </rPh>
    <rPh sb="1" eb="2">
      <t>ゾク</t>
    </rPh>
    <rPh sb="2" eb="3">
      <t>キ</t>
    </rPh>
    <rPh sb="3" eb="4">
      <t>アイダ</t>
    </rPh>
    <rPh sb="5" eb="8">
      <t>ゼンキカン</t>
    </rPh>
    <rPh sb="9" eb="11">
      <t>ツウサン</t>
    </rPh>
    <phoneticPr fontId="4"/>
  </si>
  <si>
    <t>前歴期間特別負担金計算書</t>
    <rPh sb="0" eb="1">
      <t>マエ</t>
    </rPh>
    <rPh sb="1" eb="2">
      <t>レキ</t>
    </rPh>
    <rPh sb="2" eb="3">
      <t>キ</t>
    </rPh>
    <rPh sb="3" eb="4">
      <t>アイダ</t>
    </rPh>
    <rPh sb="4" eb="5">
      <t>トク</t>
    </rPh>
    <rPh sb="5" eb="6">
      <t>ベツ</t>
    </rPh>
    <rPh sb="6" eb="7">
      <t>フ</t>
    </rPh>
    <rPh sb="7" eb="8">
      <t>タン</t>
    </rPh>
    <rPh sb="8" eb="9">
      <t>キン</t>
    </rPh>
    <rPh sb="9" eb="10">
      <t>ケイ</t>
    </rPh>
    <rPh sb="10" eb="11">
      <t>サン</t>
    </rPh>
    <rPh sb="11" eb="12">
      <t>ショ</t>
    </rPh>
    <phoneticPr fontId="4"/>
  </si>
  <si>
    <t>年</t>
    <phoneticPr fontId="4"/>
  </si>
  <si>
    <t>定年延長に伴う様式改正</t>
    <rPh sb="0" eb="4">
      <t>テイネンエンチョウ</t>
    </rPh>
    <rPh sb="5" eb="6">
      <t>トモナ</t>
    </rPh>
    <rPh sb="7" eb="9">
      <t>ヨウシキ</t>
    </rPh>
    <rPh sb="9" eb="11">
      <t>カイセイ</t>
    </rPh>
    <phoneticPr fontId="4"/>
  </si>
  <si>
    <t>支給率㋒</t>
    <phoneticPr fontId="4"/>
  </si>
  <si>
    <t>(⑦又は⑥(旧条例適用の場合は⑧))
＋(⑨又は⑩)</t>
    <phoneticPr fontId="4"/>
  </si>
  <si>
    <t>旧条例給料月額との比較用</t>
    <rPh sb="0" eb="3">
      <t>キュウジョウレイ</t>
    </rPh>
    <rPh sb="3" eb="5">
      <t>キュウリョウ</t>
    </rPh>
    <rPh sb="5" eb="7">
      <t>ゲツガク</t>
    </rPh>
    <rPh sb="9" eb="11">
      <t>ヒカク</t>
    </rPh>
    <rPh sb="11" eb="12">
      <t>ヨウ</t>
    </rPh>
    <phoneticPr fontId="4"/>
  </si>
  <si>
    <t>定　年
年　齢</t>
    <rPh sb="0" eb="1">
      <t>サダム</t>
    </rPh>
    <rPh sb="2" eb="3">
      <t>ネン</t>
    </rPh>
    <rPh sb="4" eb="5">
      <t>ネン</t>
    </rPh>
    <rPh sb="6" eb="7">
      <t>トシ</t>
    </rPh>
    <phoneticPr fontId="4"/>
  </si>
  <si>
    <t>退職事由による
特別負担金 (1)</t>
    <phoneticPr fontId="4"/>
  </si>
  <si>
    <t>支給条例第３条
第１項の支給率
（勤続20年未満の自己
都合退職の場合、同条
第２項の支給率）</t>
    <phoneticPr fontId="4"/>
  </si>
  <si>
    <t>６０歳到達翌年度以後の特別
負担金(1)算定上の給料月額
(60歳役職定年、７割措置前)　</t>
    <phoneticPr fontId="4"/>
  </si>
  <si>
    <t>円</t>
    <phoneticPr fontId="4"/>
  </si>
  <si>
    <r>
      <t xml:space="preserve">特別負担金(1)の
算定上の退職手当額 
</t>
    </r>
    <r>
      <rPr>
        <sz val="11"/>
        <rFont val="ＭＳ 明朝"/>
        <family val="1"/>
        <charset val="128"/>
      </rPr>
      <t xml:space="preserve">②又は㋓ × ⑫          </t>
    </r>
    <r>
      <rPr>
        <sz val="12"/>
        <rFont val="ＭＳ 明朝"/>
        <family val="1"/>
        <charset val="128"/>
      </rPr>
      <t xml:space="preserve">
</t>
    </r>
    <r>
      <rPr>
        <sz val="11"/>
        <rFont val="ＭＳ 明朝"/>
        <family val="1"/>
        <charset val="128"/>
      </rPr>
      <t>（旧条例適用は④×⑫)</t>
    </r>
    <r>
      <rPr>
        <sz val="12"/>
        <rFont val="ＭＳ 明朝"/>
        <family val="1"/>
        <charset val="128"/>
      </rPr>
      <t xml:space="preserve">　  </t>
    </r>
    <r>
      <rPr>
        <sz val="11"/>
        <rFont val="ＭＳ 明朝"/>
        <family val="1"/>
        <charset val="128"/>
      </rPr>
      <t xml:space="preserve"> </t>
    </r>
    <r>
      <rPr>
        <sz val="12"/>
        <rFont val="ＭＳ 明朝"/>
        <family val="1"/>
        <charset val="128"/>
      </rPr>
      <t xml:space="preserve"> </t>
    </r>
    <rPh sb="0" eb="1">
      <t>トク</t>
    </rPh>
    <rPh sb="1" eb="2">
      <t>ベツ</t>
    </rPh>
    <rPh sb="2" eb="4">
      <t>フタン</t>
    </rPh>
    <rPh sb="4" eb="5">
      <t>キン</t>
    </rPh>
    <phoneticPr fontId="4"/>
  </si>
  <si>
    <t>(注)１　死亡退職の場合、⑫の支給率は①の支給率に、⑮の4号給は8号給に読み替える。
　  ２　育児休業による除算期間がある場合は、当該子の出生日を確認できる書類を添付する。
　　３　退職事由による特別負担金(1)の㋓は、定年延長者のみ記入する。
　  ４　⑮の退職日給与月額は、定年（定年扱い）の場合、60歳役職定年、7割措置後の金額を記入する。
　　　  また、管理監督職勤務上限年齢調整額は、含めない。　　　　
　　</t>
    <rPh sb="1" eb="2">
      <t>チュウ</t>
    </rPh>
    <rPh sb="5" eb="7">
      <t>シボウ</t>
    </rPh>
    <rPh sb="7" eb="9">
      <t>タイショク</t>
    </rPh>
    <rPh sb="10" eb="12">
      <t>バアイ</t>
    </rPh>
    <rPh sb="29" eb="30">
      <t>ゴウ</t>
    </rPh>
    <rPh sb="30" eb="31">
      <t>キュウ</t>
    </rPh>
    <rPh sb="33" eb="34">
      <t>ゴウ</t>
    </rPh>
    <rPh sb="34" eb="35">
      <t>キュウ</t>
    </rPh>
    <rPh sb="36" eb="37">
      <t>ヨ</t>
    </rPh>
    <rPh sb="38" eb="39">
      <t>カ</t>
    </rPh>
    <rPh sb="48" eb="50">
      <t>イクジ</t>
    </rPh>
    <rPh sb="50" eb="52">
      <t>キュウギョウ</t>
    </rPh>
    <rPh sb="55" eb="57">
      <t>ジョサン</t>
    </rPh>
    <rPh sb="57" eb="59">
      <t>キカン</t>
    </rPh>
    <rPh sb="62" eb="64">
      <t>バアイ</t>
    </rPh>
    <rPh sb="66" eb="68">
      <t>トウガイ</t>
    </rPh>
    <rPh sb="68" eb="69">
      <t>コ</t>
    </rPh>
    <rPh sb="70" eb="72">
      <t>シュッショウ</t>
    </rPh>
    <rPh sb="72" eb="73">
      <t>ビ</t>
    </rPh>
    <rPh sb="74" eb="76">
      <t>カクニン</t>
    </rPh>
    <rPh sb="79" eb="81">
      <t>ショルイ</t>
    </rPh>
    <rPh sb="82" eb="84">
      <t>テンプ</t>
    </rPh>
    <rPh sb="131" eb="138">
      <t>タイショクビキュウヨゲツガク</t>
    </rPh>
    <rPh sb="140" eb="142">
      <t>テイネン</t>
    </rPh>
    <rPh sb="143" eb="146">
      <t>テイネンアツカ</t>
    </rPh>
    <rPh sb="149" eb="151">
      <t>バアイ</t>
    </rPh>
    <rPh sb="154" eb="159">
      <t>サイヤクショクテイネン</t>
    </rPh>
    <rPh sb="161" eb="165">
      <t>ワリソチゴ</t>
    </rPh>
    <rPh sb="166" eb="168">
      <t>キンガク</t>
    </rPh>
    <rPh sb="169" eb="171">
      <t>キニュウ</t>
    </rPh>
    <rPh sb="183" eb="188">
      <t>カンリカントクショク</t>
    </rPh>
    <rPh sb="188" eb="194">
      <t>キンムジョウゲンネンレイ</t>
    </rPh>
    <rPh sb="194" eb="197">
      <t>チョウセイガク</t>
    </rPh>
    <rPh sb="199" eb="200">
      <t>フク</t>
    </rPh>
    <phoneticPr fontId="4"/>
  </si>
  <si>
    <r>
      <t xml:space="preserve">特別負担金(1)の額    
⑦又は⑥ － ⑬
</t>
    </r>
    <r>
      <rPr>
        <sz val="11"/>
        <rFont val="ＭＳ 明朝"/>
        <family val="1"/>
        <charset val="128"/>
      </rPr>
      <t xml:space="preserve">（旧条例適用は⑧－⑬） </t>
    </r>
    <rPh sb="0" eb="1">
      <t>トク</t>
    </rPh>
    <rPh sb="1" eb="2">
      <t>ベツ</t>
    </rPh>
    <rPh sb="2" eb="4">
      <t>フタン</t>
    </rPh>
    <rPh sb="4" eb="5">
      <t>キン</t>
    </rPh>
    <rPh sb="9" eb="10">
      <t>ガク</t>
    </rPh>
    <phoneticPr fontId="4"/>
  </si>
  <si>
    <t>退職手当基本額算定上の給料月額</t>
    <rPh sb="0" eb="4">
      <t>タイショクテアテ</t>
    </rPh>
    <rPh sb="4" eb="7">
      <t>キホンガク</t>
    </rPh>
    <rPh sb="7" eb="10">
      <t>サンテイジョウ</t>
    </rPh>
    <rPh sb="11" eb="15">
      <t>キュウリョウゲツガク</t>
    </rPh>
    <phoneticPr fontId="4"/>
  </si>
  <si>
    <t>退職手当額
 ④×(1. )×㋒</t>
    <phoneticPr fontId="4"/>
  </si>
  <si>
    <r>
      <t xml:space="preserve"> 退職日給料月額</t>
    </r>
    <r>
      <rPr>
        <sz val="11"/>
        <rFont val="ＭＳ 明朝"/>
        <family val="1"/>
        <charset val="128"/>
      </rPr>
      <t>(退職日給料月額が
 退職の１年前の号給より４号給を超
 えている場合は４号給上位の額)</t>
    </r>
    <phoneticPr fontId="4"/>
  </si>
  <si>
    <t xml:space="preserve"> 特別負担金(2)の算定上の退職手当額</t>
    <rPh sb="1" eb="2">
      <t>トク</t>
    </rPh>
    <rPh sb="2" eb="3">
      <t>ベツ</t>
    </rPh>
    <rPh sb="3" eb="5">
      <t>フタン</t>
    </rPh>
    <rPh sb="5" eb="6">
      <t>キン</t>
    </rPh>
    <phoneticPr fontId="4"/>
  </si>
  <si>
    <r>
      <t xml:space="preserve">特別負担金(2)の額
(㋐+⑤)×① - ⑯
</t>
    </r>
    <r>
      <rPr>
        <sz val="11"/>
        <rFont val="ＭＳ 明朝"/>
        <family val="1"/>
        <charset val="128"/>
      </rPr>
      <t>(旧条例適用は⑧－⑯)</t>
    </r>
    <rPh sb="0" eb="1">
      <t>トク</t>
    </rPh>
    <rPh sb="1" eb="2">
      <t>ベツ</t>
    </rPh>
    <rPh sb="2" eb="4">
      <t>フタン</t>
    </rPh>
    <rPh sb="4" eb="5">
      <t>キン</t>
    </rPh>
    <rPh sb="9" eb="10">
      <t>ガク</t>
    </rPh>
    <phoneticPr fontId="4"/>
  </si>
  <si>
    <t>⑮</t>
    <phoneticPr fontId="4"/>
  </si>
  <si>
    <t>給料月額による
特別負担金(2)</t>
    <rPh sb="0" eb="4">
      <t>キュウリョウゲツガク</t>
    </rPh>
    <rPh sb="8" eb="13">
      <t>トクベツフタンキン</t>
    </rPh>
    <phoneticPr fontId="4"/>
  </si>
  <si>
    <t>退 職 手 当 基 本 額 の 特 例 （ピーク時特例） 計 算 書　</t>
    <rPh sb="1" eb="2">
      <t>ショク</t>
    </rPh>
    <rPh sb="3" eb="4">
      <t>テ</t>
    </rPh>
    <rPh sb="5" eb="6">
      <t>トウ</t>
    </rPh>
    <rPh sb="7" eb="8">
      <t>モト</t>
    </rPh>
    <rPh sb="9" eb="10">
      <t>ホン</t>
    </rPh>
    <rPh sb="11" eb="12">
      <t>ガク</t>
    </rPh>
    <rPh sb="15" eb="16">
      <t>トク</t>
    </rPh>
    <rPh sb="17" eb="18">
      <t>レイ</t>
    </rPh>
    <rPh sb="23" eb="24">
      <t>ジ</t>
    </rPh>
    <rPh sb="24" eb="26">
      <t>トクレイ</t>
    </rPh>
    <rPh sb="28" eb="29">
      <t>ケイ</t>
    </rPh>
    <rPh sb="30" eb="31">
      <t>サン</t>
    </rPh>
    <rPh sb="32" eb="33">
      <t>ショ</t>
    </rPh>
    <phoneticPr fontId="69"/>
  </si>
  <si>
    <t>団　体　名</t>
    <rPh sb="0" eb="1">
      <t>ダン</t>
    </rPh>
    <rPh sb="2" eb="3">
      <t>カラダ</t>
    </rPh>
    <rPh sb="4" eb="5">
      <t>メイ</t>
    </rPh>
    <phoneticPr fontId="69"/>
  </si>
  <si>
    <t>氏　　　　名</t>
    <rPh sb="0" eb="1">
      <t>ウジ</t>
    </rPh>
    <rPh sb="5" eb="6">
      <t>メイ</t>
    </rPh>
    <phoneticPr fontId="69"/>
  </si>
  <si>
    <t>１　特定減額前（要入力）</t>
    <rPh sb="8" eb="9">
      <t>ヨウ</t>
    </rPh>
    <rPh sb="9" eb="11">
      <t>ニュウリョク</t>
    </rPh>
    <phoneticPr fontId="69"/>
  </si>
  <si>
    <t>２　退職日</t>
    <rPh sb="2" eb="5">
      <t>タイショクビ</t>
    </rPh>
    <phoneticPr fontId="69"/>
  </si>
  <si>
    <t xml:space="preserve"> 特 定 減 額 前 給 料 月 額　①</t>
    <phoneticPr fontId="69"/>
  </si>
  <si>
    <t xml:space="preserve"> 特  定  減  額  日</t>
    <rPh sb="1" eb="2">
      <t>トク</t>
    </rPh>
    <rPh sb="4" eb="5">
      <t>サダム</t>
    </rPh>
    <rPh sb="7" eb="8">
      <t>ゲン</t>
    </rPh>
    <rPh sb="10" eb="11">
      <t>ガク</t>
    </rPh>
    <rPh sb="13" eb="14">
      <t>ビ</t>
    </rPh>
    <phoneticPr fontId="69"/>
  </si>
  <si>
    <t xml:space="preserve"> 退　職　年　月　日</t>
    <rPh sb="1" eb="2">
      <t>タイ</t>
    </rPh>
    <rPh sb="3" eb="4">
      <t>ショク</t>
    </rPh>
    <rPh sb="5" eb="6">
      <t>ネン</t>
    </rPh>
    <rPh sb="7" eb="8">
      <t>ガツ</t>
    </rPh>
    <rPh sb="9" eb="10">
      <t>ヒ</t>
    </rPh>
    <phoneticPr fontId="69"/>
  </si>
  <si>
    <t xml:space="preserve"> 減額日前日までの勤続期間　②</t>
    <rPh sb="1" eb="2">
      <t>ゲン</t>
    </rPh>
    <rPh sb="2" eb="3">
      <t>ガク</t>
    </rPh>
    <rPh sb="3" eb="4">
      <t>ヒ</t>
    </rPh>
    <rPh sb="4" eb="5">
      <t>マエ</t>
    </rPh>
    <phoneticPr fontId="69"/>
  </si>
  <si>
    <t xml:space="preserve"> 退職日までの勤続期間　⑤　</t>
    <phoneticPr fontId="69"/>
  </si>
  <si>
    <t xml:space="preserve"> 減 額 日 前 日 支 給 率　③</t>
    <phoneticPr fontId="69"/>
  </si>
  <si>
    <t xml:space="preserve"> 退　職　日　支　給　率　⑥</t>
    <phoneticPr fontId="69"/>
  </si>
  <si>
    <r>
      <t xml:space="preserve">　　　 退職手当基本額 </t>
    </r>
    <r>
      <rPr>
        <b/>
        <sz val="12"/>
        <color theme="1"/>
        <rFont val="ＭＳ Ｐゴシック"/>
        <family val="3"/>
        <charset val="128"/>
      </rPr>
      <t>＝</t>
    </r>
    <r>
      <rPr>
        <sz val="12"/>
        <color theme="1"/>
        <rFont val="ＭＳ Ｐゴシック"/>
        <family val="3"/>
        <charset val="128"/>
      </rPr>
      <t xml:space="preserve"> 特定減額前給料月額 </t>
    </r>
    <r>
      <rPr>
        <b/>
        <sz val="12"/>
        <color theme="1"/>
        <rFont val="ＭＳ Ｐゴシック"/>
        <family val="3"/>
        <charset val="128"/>
      </rPr>
      <t>×</t>
    </r>
    <r>
      <rPr>
        <sz val="12"/>
        <color theme="1"/>
        <rFont val="ＭＳ Ｐゴシック"/>
        <family val="3"/>
        <charset val="128"/>
      </rPr>
      <t xml:space="preserve"> 減額日前日までの勤続期間に応じた支給率 </t>
    </r>
    <r>
      <rPr>
        <b/>
        <sz val="12"/>
        <color theme="1"/>
        <rFont val="ＭＳ Ｐゴシック"/>
        <family val="3"/>
        <charset val="128"/>
      </rPr>
      <t>＋</t>
    </r>
    <r>
      <rPr>
        <sz val="12"/>
        <color theme="1"/>
        <rFont val="ＭＳ Ｐゴシック"/>
        <family val="3"/>
        <charset val="128"/>
      </rPr>
      <t xml:space="preserve"> 退職日給料月額 </t>
    </r>
    <r>
      <rPr>
        <b/>
        <sz val="12"/>
        <color theme="1"/>
        <rFont val="ＭＳ Ｐゴシック"/>
        <family val="3"/>
        <charset val="128"/>
      </rPr>
      <t xml:space="preserve">
                                   ×</t>
    </r>
    <r>
      <rPr>
        <sz val="12"/>
        <color theme="1"/>
        <rFont val="ＭＳ Ｐゴシック"/>
        <family val="3"/>
        <charset val="128"/>
      </rPr>
      <t xml:space="preserve">  (退職日までの勤続期間に応じた支給率 </t>
    </r>
    <r>
      <rPr>
        <b/>
        <sz val="12"/>
        <color theme="1"/>
        <rFont val="ＭＳ Ｐゴシック"/>
        <family val="3"/>
        <charset val="128"/>
      </rPr>
      <t>－</t>
    </r>
    <r>
      <rPr>
        <sz val="12"/>
        <color theme="1"/>
        <rFont val="ＭＳ Ｐゴシック"/>
        <family val="3"/>
        <charset val="128"/>
      </rPr>
      <t xml:space="preserve"> 減額日前日までの勤続期間に応じた支給率）</t>
    </r>
    <rPh sb="28" eb="29">
      <t>ヒ</t>
    </rPh>
    <phoneticPr fontId="69"/>
  </si>
  <si>
    <t>特定減額前給料月額  ①</t>
    <phoneticPr fontId="69"/>
  </si>
  <si>
    <t>減額前日支給率  ③</t>
    <phoneticPr fontId="69"/>
  </si>
  <si>
    <t>基本額　(イ) ＝ ① × ③</t>
    <phoneticPr fontId="69"/>
  </si>
  <si>
    <t>退職日給料月額　④　</t>
    <phoneticPr fontId="69"/>
  </si>
  <si>
    <t>退職日支給率 ⑥－③</t>
    <phoneticPr fontId="69"/>
  </si>
  <si>
    <t>基本額　(ロ) ＝ ④ × [ ⑥－③ ]</t>
    <phoneticPr fontId="69"/>
  </si>
  <si>
    <t>退職手当基本額 （ピーク時特例）　(ハ) ＝ (イ)＋(ロ)</t>
    <rPh sb="12" eb="13">
      <t>ジ</t>
    </rPh>
    <phoneticPr fontId="69"/>
  </si>
  <si>
    <t>（注）　退職手当の支給額は、（ハ）の退職手当基本額に調整額を加えた額となります。</t>
    <rPh sb="1" eb="2">
      <t>チュウ</t>
    </rPh>
    <rPh sb="4" eb="8">
      <t>タイショクテアテ</t>
    </rPh>
    <rPh sb="9" eb="12">
      <t>シキュウガク</t>
    </rPh>
    <rPh sb="18" eb="22">
      <t>タイショクテアテ</t>
    </rPh>
    <rPh sb="22" eb="24">
      <t>キホン</t>
    </rPh>
    <rPh sb="24" eb="25">
      <t>ガク</t>
    </rPh>
    <rPh sb="26" eb="29">
      <t>チョウセイガク</t>
    </rPh>
    <rPh sb="30" eb="31">
      <t>クワ</t>
    </rPh>
    <rPh sb="33" eb="34">
      <t>ガク</t>
    </rPh>
    <phoneticPr fontId="69"/>
  </si>
  <si>
    <t>定年前早期退職（勧奨退職）の場合</t>
    <rPh sb="0" eb="7">
      <t>テイネンマエソウキタイショク</t>
    </rPh>
    <rPh sb="8" eb="12">
      <t>カンショウタイショク</t>
    </rPh>
    <rPh sb="14" eb="16">
      <t>バアイ</t>
    </rPh>
    <phoneticPr fontId="69"/>
  </si>
  <si>
    <t>●定年前早期退職の特例（支給条例第５条の３）</t>
    <rPh sb="1" eb="4">
      <t>テイネンマエ</t>
    </rPh>
    <rPh sb="4" eb="8">
      <t>ソウキタイショク</t>
    </rPh>
    <phoneticPr fontId="69"/>
  </si>
  <si>
    <t>　　　</t>
    <phoneticPr fontId="69"/>
  </si>
  <si>
    <t>　　　　　　　　　　　　　　×　減額日前日までの勤続期間に応じた支給率</t>
    <phoneticPr fontId="69"/>
  </si>
  <si>
    <t>　　　　　　                  ×  (退職日までの勤続期間に応じた支給率 － 減額日前日までの勤続期間に応じた支給率）</t>
    <phoneticPr fontId="69"/>
  </si>
  <si>
    <t>①　×　ⓐ
(A)</t>
    <phoneticPr fontId="69"/>
  </si>
  <si>
    <t>減額前日支給率　③</t>
    <phoneticPr fontId="69"/>
  </si>
  <si>
    <t>基本額　(ニ) ＝ (A) × ③</t>
    <phoneticPr fontId="69"/>
  </si>
  <si>
    <t>退職日給料月額　④</t>
    <phoneticPr fontId="69"/>
  </si>
  <si>
    <t>④　×　ⓐ
(B)</t>
    <phoneticPr fontId="69"/>
  </si>
  <si>
    <t>退職日支給率  ⑥－③</t>
    <phoneticPr fontId="69"/>
  </si>
  <si>
    <t>基本額　(ホ) ＝(B)×[⑥－③]</t>
    <phoneticPr fontId="69"/>
  </si>
  <si>
    <t>-</t>
    <phoneticPr fontId="69"/>
  </si>
  <si>
    <t>退職手当基本額 （ピーク時特例）　(ヘ) ＝ (ニ)＋(ホ)
＜ 定 年 前 早 期 退 職 ＞</t>
    <rPh sb="12" eb="13">
      <t>ジ</t>
    </rPh>
    <rPh sb="33" eb="34">
      <t>サダム</t>
    </rPh>
    <rPh sb="35" eb="36">
      <t>ネン</t>
    </rPh>
    <rPh sb="37" eb="38">
      <t>マエ</t>
    </rPh>
    <rPh sb="39" eb="40">
      <t>ハヤ</t>
    </rPh>
    <rPh sb="41" eb="42">
      <t>キ</t>
    </rPh>
    <rPh sb="43" eb="44">
      <t>タイ</t>
    </rPh>
    <rPh sb="45" eb="46">
      <t>ショク</t>
    </rPh>
    <phoneticPr fontId="69"/>
  </si>
  <si>
    <t>（注）　退職手当の支給額は、（ヘ）の退職手当基本額に調整額を加えた額となります。</t>
    <rPh sb="1" eb="2">
      <t>チュウ</t>
    </rPh>
    <rPh sb="4" eb="8">
      <t>タイショクテアテ</t>
    </rPh>
    <rPh sb="9" eb="12">
      <t>シキュウガク</t>
    </rPh>
    <rPh sb="18" eb="22">
      <t>タイショクテアテ</t>
    </rPh>
    <rPh sb="22" eb="24">
      <t>キホン</t>
    </rPh>
    <rPh sb="24" eb="25">
      <t>ガク</t>
    </rPh>
    <rPh sb="26" eb="29">
      <t>チョウセイガク</t>
    </rPh>
    <rPh sb="30" eb="31">
      <t>クワ</t>
    </rPh>
    <rPh sb="33" eb="34">
      <t>ガク</t>
    </rPh>
    <phoneticPr fontId="69"/>
  </si>
  <si>
    <t>　退職手当基本額 ＝ 特定減額前給料月額 × [1＋(60歳－退職年齢)×2％]　</t>
    <rPh sb="29" eb="30">
      <t>サイ</t>
    </rPh>
    <phoneticPr fontId="69"/>
  </si>
  <si>
    <t xml:space="preserve">           　                 ＋  退職日給料月額 ×　［(1＋(60歳－退職年齢)×2％]　　</t>
    <rPh sb="49" eb="50">
      <t>サイ</t>
    </rPh>
    <phoneticPr fontId="69"/>
  </si>
  <si>
    <r>
      <rPr>
        <sz val="11"/>
        <color rgb="FFFF0000"/>
        <rFont val="ＭＳ Ｐゴシック"/>
        <family val="3"/>
        <charset val="128"/>
      </rPr>
      <t>ⓐ</t>
    </r>
    <r>
      <rPr>
        <sz val="11"/>
        <rFont val="ＭＳ Ｐゴシック"/>
        <family val="3"/>
        <charset val="128"/>
      </rPr>
      <t xml:space="preserve"> 1＋(60歳－退職年齢)×2％ </t>
    </r>
    <rPh sb="7" eb="8">
      <t>サイ</t>
    </rPh>
    <phoneticPr fontId="69"/>
  </si>
  <si>
    <t>＊ⓐの値を確認してください。</t>
    <rPh sb="3" eb="4">
      <t>アタイ</t>
    </rPh>
    <rPh sb="5" eb="7">
      <t>カクニン</t>
    </rPh>
    <phoneticPr fontId="69"/>
  </si>
  <si>
    <t>団　　体　　名</t>
    <rPh sb="0" eb="1">
      <t>ダン</t>
    </rPh>
    <rPh sb="3" eb="4">
      <t>カラダ</t>
    </rPh>
    <rPh sb="6" eb="7">
      <t>メイ</t>
    </rPh>
    <phoneticPr fontId="4"/>
  </si>
  <si>
    <t>氏　　　　　名</t>
    <rPh sb="0" eb="1">
      <t>ウジ</t>
    </rPh>
    <rPh sb="6" eb="7">
      <t>メイ</t>
    </rPh>
    <phoneticPr fontId="4"/>
  </si>
  <si>
    <t>【ピーク時特例対象者】</t>
    <rPh sb="4" eb="7">
      <t>ジトクレイ</t>
    </rPh>
    <rPh sb="7" eb="10">
      <t>タイショウシャ</t>
    </rPh>
    <phoneticPr fontId="4"/>
  </si>
  <si>
    <t>【勧奨退職者】</t>
    <rPh sb="1" eb="3">
      <t>カンショウ</t>
    </rPh>
    <rPh sb="3" eb="5">
      <t>タイショク</t>
    </rPh>
    <rPh sb="5" eb="6">
      <t>シャ</t>
    </rPh>
    <phoneticPr fontId="4"/>
  </si>
  <si>
    <t>*【組合勤続期間】＝　[勤続期間（全期間）]－[前歴勤続期間（１年未満の月数は、切り捨て）]</t>
    <rPh sb="2" eb="8">
      <t>クミアイキンゾクキカン</t>
    </rPh>
    <rPh sb="24" eb="26">
      <t>ゼンレキ</t>
    </rPh>
    <rPh sb="26" eb="28">
      <t>キンゾク</t>
    </rPh>
    <rPh sb="28" eb="30">
      <t>キカン</t>
    </rPh>
    <rPh sb="32" eb="33">
      <t>ネン</t>
    </rPh>
    <rPh sb="33" eb="35">
      <t>ミマン</t>
    </rPh>
    <rPh sb="36" eb="38">
      <t>ツキスウ</t>
    </rPh>
    <rPh sb="40" eb="41">
      <t>キ</t>
    </rPh>
    <rPh sb="42" eb="43">
      <t>ス</t>
    </rPh>
    <phoneticPr fontId="4"/>
  </si>
  <si>
    <t>組合勤続期間*</t>
    <phoneticPr fontId="4"/>
  </si>
  <si>
    <r>
      <t>【一　般】</t>
    </r>
    <r>
      <rPr>
        <u/>
        <sz val="12"/>
        <color rgb="FFFF0000"/>
        <rFont val="ＭＳ Ｐゴシック"/>
        <family val="3"/>
        <charset val="128"/>
      </rPr>
      <t>※前歴期間特別負担金対象者は、必ずこの項目を入力してください。</t>
    </r>
    <rPh sb="1" eb="2">
      <t>イチ</t>
    </rPh>
    <rPh sb="3" eb="4">
      <t>ハン</t>
    </rPh>
    <rPh sb="6" eb="8">
      <t>ゼンレキ</t>
    </rPh>
    <rPh sb="8" eb="10">
      <t>キカン</t>
    </rPh>
    <rPh sb="10" eb="12">
      <t>トクベツ</t>
    </rPh>
    <rPh sb="12" eb="15">
      <t>フタンキン</t>
    </rPh>
    <rPh sb="15" eb="18">
      <t>タイショウシャ</t>
    </rPh>
    <rPh sb="20" eb="21">
      <t>カナラ</t>
    </rPh>
    <rPh sb="24" eb="26">
      <t>コウモク</t>
    </rPh>
    <rPh sb="27" eb="29">
      <t>ニュウリョク</t>
    </rPh>
    <phoneticPr fontId="4"/>
  </si>
  <si>
    <t>定年前早期退職者割増額 Ⓑ
（退職手当請求書 ⑤）</t>
    <rPh sb="0" eb="3">
      <t>テイネンマエ</t>
    </rPh>
    <rPh sb="3" eb="8">
      <t>ソウキタイショクシャ</t>
    </rPh>
    <rPh sb="8" eb="11">
      <t>ワリマシガク</t>
    </rPh>
    <phoneticPr fontId="4"/>
  </si>
  <si>
    <t>特定減額前給料月額
(退職手当請求書 ③)</t>
    <rPh sb="0" eb="4">
      <t>トクテイゲンガク</t>
    </rPh>
    <rPh sb="4" eb="5">
      <t>マエ</t>
    </rPh>
    <rPh sb="5" eb="9">
      <t>キュウリョウゲツガク</t>
    </rPh>
    <rPh sb="11" eb="15">
      <t>タイショクテアテ</t>
    </rPh>
    <rPh sb="15" eb="18">
      <t>セイキュウショ</t>
    </rPh>
    <phoneticPr fontId="4"/>
  </si>
  <si>
    <t>特定減額前給与月額
に係る基本額
（退職手当請求書 ⑥）</t>
    <rPh sb="18" eb="22">
      <t>タイショクテアテ</t>
    </rPh>
    <rPh sb="22" eb="25">
      <t>セイキュウショ</t>
    </rPh>
    <phoneticPr fontId="4"/>
  </si>
  <si>
    <r>
      <t xml:space="preserve">退職時給料月額
</t>
    </r>
    <r>
      <rPr>
        <sz val="12"/>
        <color rgb="FFFF0000"/>
        <rFont val="ＭＳ ゴシック"/>
        <family val="3"/>
        <charset val="128"/>
      </rPr>
      <t>(退職手当請求書 ②)</t>
    </r>
    <rPh sb="0" eb="1">
      <t>タイ</t>
    </rPh>
    <rPh sb="1" eb="2">
      <t>ショク</t>
    </rPh>
    <rPh sb="2" eb="3">
      <t>トキ</t>
    </rPh>
    <rPh sb="3" eb="4">
      <t>キュウ</t>
    </rPh>
    <rPh sb="4" eb="5">
      <t>リョウ</t>
    </rPh>
    <rPh sb="5" eb="6">
      <t>ガツ</t>
    </rPh>
    <rPh sb="6" eb="7">
      <t>ガク</t>
    </rPh>
    <rPh sb="9" eb="13">
      <t>タイショクテアテ</t>
    </rPh>
    <rPh sb="13" eb="16">
      <t>セイキュウショ</t>
    </rPh>
    <phoneticPr fontId="4"/>
  </si>
  <si>
    <r>
      <t xml:space="preserve">退職時給料月額 Ⓐ　
</t>
    </r>
    <r>
      <rPr>
        <sz val="12"/>
        <color rgb="FFFF0000"/>
        <rFont val="ＭＳ ゴシック"/>
        <family val="3"/>
        <charset val="128"/>
      </rPr>
      <t>(退職手当請求書 ㋐）</t>
    </r>
    <rPh sb="0" eb="1">
      <t>タイ</t>
    </rPh>
    <rPh sb="1" eb="2">
      <t>ショク</t>
    </rPh>
    <rPh sb="2" eb="3">
      <t>トキ</t>
    </rPh>
    <rPh sb="3" eb="4">
      <t>キュウ</t>
    </rPh>
    <rPh sb="4" eb="5">
      <t>リョウ</t>
    </rPh>
    <rPh sb="5" eb="6">
      <t>ガツ</t>
    </rPh>
    <rPh sb="6" eb="7">
      <t>ガク</t>
    </rPh>
    <rPh sb="12" eb="16">
      <t>タイショクテアテ</t>
    </rPh>
    <rPh sb="16" eb="19">
      <t>セイキュウショ</t>
    </rPh>
    <phoneticPr fontId="4"/>
  </si>
  <si>
    <t>定年延長に伴う様式改正（諸修正有）</t>
    <rPh sb="0" eb="4">
      <t>テイネンエンチョウ</t>
    </rPh>
    <rPh sb="5" eb="6">
      <t>トモナ</t>
    </rPh>
    <rPh sb="7" eb="9">
      <t>ヨウシキ</t>
    </rPh>
    <rPh sb="9" eb="11">
      <t>カイセイ</t>
    </rPh>
    <rPh sb="12" eb="13">
      <t>ショ</t>
    </rPh>
    <rPh sb="13" eb="15">
      <t>シュウセイ</t>
    </rPh>
    <rPh sb="15" eb="16">
      <t>アリ</t>
    </rPh>
    <phoneticPr fontId="4"/>
  </si>
  <si>
    <t>定年前早期退職者に対する基本額の特例（割増額）　㋐×(60歳－退職年齢)×2/100</t>
    <rPh sb="19" eb="22">
      <t>ワリマシガク</t>
    </rPh>
    <phoneticPr fontId="4"/>
  </si>
  <si>
    <t>⑭  ＋  ⑰</t>
    <phoneticPr fontId="4"/>
  </si>
  <si>
    <t>⑱</t>
    <phoneticPr fontId="4"/>
  </si>
  <si>
    <t>⑱＋⑲＋⑳</t>
    <phoneticPr fontId="4"/>
  </si>
  <si>
    <t>　退職日給料月額　　</t>
    <phoneticPr fontId="4"/>
  </si>
  <si>
    <t>　管理監督職勤務上限年齢調整額</t>
    <phoneticPr fontId="4"/>
  </si>
  <si>
    <t>給料月額の枠変更</t>
    <rPh sb="0" eb="4">
      <t>キュウリョウゲツガク</t>
    </rPh>
    <rPh sb="5" eb="8">
      <t>ワクヘンコウ</t>
    </rPh>
    <phoneticPr fontId="4"/>
  </si>
  <si>
    <r>
      <t xml:space="preserve">退職日給与月額④　
</t>
    </r>
    <r>
      <rPr>
        <sz val="10"/>
        <color theme="1"/>
        <rFont val="ＭＳ Ｐゴシック"/>
        <family val="3"/>
        <charset val="128"/>
      </rPr>
      <t>※請求書②（㋐+㋑）の額</t>
    </r>
    <phoneticPr fontId="69"/>
  </si>
  <si>
    <t>退職手当基本額特例計算書；④の表記及び計算式修正</t>
    <rPh sb="0" eb="4">
      <t>タイショクテアテ</t>
    </rPh>
    <rPh sb="4" eb="9">
      <t>キホンガクトクレイ</t>
    </rPh>
    <rPh sb="9" eb="12">
      <t>ケイサンショ</t>
    </rPh>
    <rPh sb="15" eb="17">
      <t>ヒョウキ</t>
    </rPh>
    <rPh sb="17" eb="18">
      <t>オヨ</t>
    </rPh>
    <rPh sb="19" eb="22">
      <t>ケイサンシキ</t>
    </rPh>
    <rPh sb="22" eb="24">
      <t>シュウセイ</t>
    </rPh>
    <phoneticPr fontId="4"/>
  </si>
  <si>
    <t>生年月日</t>
    <rPh sb="0" eb="4">
      <t>セイネンガッピ</t>
    </rPh>
    <phoneticPr fontId="4"/>
  </si>
  <si>
    <t>定年年齢</t>
    <rPh sb="0" eb="4">
      <t>テイネンネンレイ</t>
    </rPh>
    <phoneticPr fontId="4"/>
  </si>
  <si>
    <t>右下の定年年齢計算修正</t>
    <rPh sb="0" eb="2">
      <t>ミギシタ</t>
    </rPh>
    <rPh sb="3" eb="7">
      <t>テイネンネンレイ</t>
    </rPh>
    <rPh sb="7" eb="11">
      <t>ケイサンシュウセイ</t>
    </rPh>
    <phoneticPr fontId="4"/>
  </si>
  <si>
    <t>⑭中央揃え⇒右揃え</t>
    <rPh sb="1" eb="4">
      <t>チュウオウソロ</t>
    </rPh>
    <rPh sb="6" eb="8">
      <t>ミギソロ</t>
    </rPh>
    <phoneticPr fontId="4"/>
  </si>
  <si>
    <r>
      <t>⑲計算式修正　＝IF(MIN(T45:V48)=0,"</t>
    </r>
    <r>
      <rPr>
        <u/>
        <sz val="11"/>
        <rFont val="ＭＳ ゴシック"/>
        <family val="3"/>
        <charset val="128"/>
      </rPr>
      <t>0</t>
    </r>
    <r>
      <rPr>
        <sz val="11"/>
        <rFont val="ＭＳ ゴシック"/>
        <family val="3"/>
        <charset val="128"/>
      </rPr>
      <t>",MIN(T45:V48))、右揃え（記載「0」の時「0」記載にする）</t>
    </r>
    <rPh sb="1" eb="4">
      <t>ケイサンシキ</t>
    </rPh>
    <rPh sb="4" eb="6">
      <t>シュウセイ</t>
    </rPh>
    <rPh sb="44" eb="46">
      <t>ミギソロ</t>
    </rPh>
    <rPh sb="48" eb="50">
      <t>キサイ</t>
    </rPh>
    <rPh sb="54" eb="55">
      <t>トキ</t>
    </rPh>
    <rPh sb="58" eb="60">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</si>
</sst>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ggge&quot;年&quot;m&quot;月&quot;d&quot;日&quot;;@" x16r2:formatCode16="[$-ja-JP-x-gannen]ggge&quot;年&quot;m&quot;月&quot;d&quot;日&quot;;@"/>
    <numFmt numFmtId="177" formatCode="[$-411]ggge&quot;年&quot;m&quot;月&quot;d&quot;日&quot;;@"/>
    <numFmt numFmtId="178" formatCode="0.0"/>
    <numFmt numFmtId="179" formatCode="#,##0.0;&quot;△ &quot;#,##0.0"/>
    <numFmt numFmtId="180" formatCode="0_);[Red]\(0\)"/>
    <numFmt numFmtId="181" formatCode="0.0000000_ "/>
    <numFmt numFmtId="182" formatCode="0&quot;月&quot;"/>
    <numFmt numFmtId="183" formatCode="#,##0.00_ "/>
    <numFmt numFmtId="184" formatCode="&quot;第&quot;0&quot;号&quot;&quot;区&quot;&quot;分&quot;"/>
    <numFmt numFmtId="185" formatCode="#,##0_ "/>
    <numFmt numFmtId="186" formatCode="[$-411]ge\.m\.d;@"/>
    <numFmt numFmtId="187" formatCode="[DBNum3]0"/>
    <numFmt numFmtId="188" formatCode="[DBNum3]0&quot;号&quot;"/>
    <numFmt numFmtId="189" formatCode="[DBNum3]General"/>
    <numFmt numFmtId="190" formatCode="#,##0.000_ ;[Red]\-#,##0.000\ "/>
    <numFmt numFmtId="191" formatCode="#,##0_ ;[Red]\-#,##0\ "/>
    <numFmt numFmtId="192" formatCode="#,##0.000000;[Red]\-#,##0.000000"/>
  </numFmts>
  <fonts count="99">
    <font>
      <sz val="11"/>
      <name val="ＭＳ Ｐゴシック"/>
      <family val="3"/>
      <charset val="128"/>
    </font>
    <font>
      <sz val="11"/>
      <name val="ＭＳ Ｐゴシック"/>
      <family val="3"/>
      <charset val="128"/>
    </font>
    <font>
      <sz val="11"/>
      <name val="ＭＳ 明朝"/>
      <family val="1"/>
      <charset val="128"/>
    </font>
    <font>
      <sz val="11"/>
      <name val="ＭＳ ゴシック"/>
      <family val="3"/>
      <charset val="128"/>
    </font>
    <font>
      <sz val="6"/>
      <name val="ＭＳ Ｐゴシック"/>
      <family val="3"/>
      <charset val="128"/>
    </font>
    <font>
      <sz val="20"/>
      <name val="HG正楷書体-PRO"/>
      <family val="4"/>
      <charset val="128"/>
    </font>
    <font>
      <sz val="20"/>
      <name val="ＭＳ 明朝"/>
      <family val="1"/>
      <charset val="128"/>
    </font>
    <font>
      <sz val="18"/>
      <name val="HG正楷書体-PRO"/>
      <family val="4"/>
      <charset val="128"/>
    </font>
    <font>
      <sz val="18"/>
      <name val="ＭＳ 明朝"/>
      <family val="1"/>
      <charset val="128"/>
    </font>
    <font>
      <sz val="12"/>
      <color rgb="FFFF0000"/>
      <name val="ＭＳ 明朝"/>
      <family val="1"/>
      <charset val="128"/>
    </font>
    <font>
      <sz val="16"/>
      <name val="HG正楷書体-PRO"/>
      <family val="4"/>
      <charset val="128"/>
    </font>
    <font>
      <sz val="12"/>
      <name val="ＭＳ 明朝"/>
      <family val="1"/>
      <charset val="128"/>
    </font>
    <font>
      <sz val="10"/>
      <name val="ＭＳ 明朝"/>
      <family val="1"/>
      <charset val="128"/>
    </font>
    <font>
      <sz val="9"/>
      <name val="ＭＳ 明朝"/>
      <family val="1"/>
      <charset val="128"/>
    </font>
    <font>
      <sz val="13"/>
      <name val="ＭＳ 明朝"/>
      <family val="1"/>
      <charset val="128"/>
    </font>
    <font>
      <sz val="12"/>
      <color theme="1"/>
      <name val="ＭＳ 明朝"/>
      <family val="1"/>
      <charset val="128"/>
    </font>
    <font>
      <sz val="14"/>
      <name val="ＭＳ 明朝"/>
      <family val="1"/>
      <charset val="128"/>
    </font>
    <font>
      <sz val="9"/>
      <color indexed="81"/>
      <name val="MS P ゴシック"/>
      <family val="3"/>
      <charset val="128"/>
    </font>
    <font>
      <sz val="14"/>
      <name val="ＭＳ ゴシック"/>
      <family val="3"/>
      <charset val="128"/>
    </font>
    <font>
      <sz val="16"/>
      <name val="ＭＳ ゴシック"/>
      <family val="3"/>
      <charset val="128"/>
    </font>
    <font>
      <sz val="11"/>
      <color rgb="FFFF0000"/>
      <name val="ＭＳ ゴシック"/>
      <family val="3"/>
      <charset val="128"/>
    </font>
    <font>
      <sz val="11"/>
      <color theme="1"/>
      <name val="ＭＳ ゴシック"/>
      <family val="3"/>
      <charset val="128"/>
    </font>
    <font>
      <sz val="10"/>
      <color theme="1"/>
      <name val="ＭＳ ゴシック"/>
      <family val="3"/>
      <charset val="128"/>
    </font>
    <font>
      <sz val="6"/>
      <name val="游ゴシック"/>
      <family val="3"/>
      <charset val="128"/>
      <scheme val="minor"/>
    </font>
    <font>
      <sz val="11"/>
      <color indexed="8"/>
      <name val="ＭＳ Ｐゴシック"/>
      <family val="3"/>
      <charset val="128"/>
    </font>
    <font>
      <sz val="10"/>
      <color indexed="8"/>
      <name val="ＭＳ ゴシック"/>
      <family val="3"/>
      <charset val="128"/>
    </font>
    <font>
      <sz val="12"/>
      <name val="ＭＳ ゴシック"/>
      <family val="3"/>
      <charset val="128"/>
    </font>
    <font>
      <sz val="12"/>
      <color rgb="FFFF0000"/>
      <name val="ＭＳ ゴシック"/>
      <family val="3"/>
      <charset val="128"/>
    </font>
    <font>
      <sz val="13"/>
      <name val="ＭＳ ゴシック"/>
      <family val="3"/>
      <charset val="128"/>
    </font>
    <font>
      <sz val="11"/>
      <color theme="0" tint="-0.34998626667073579"/>
      <name val="ＭＳ ゴシック"/>
      <family val="3"/>
      <charset val="128"/>
    </font>
    <font>
      <sz val="14"/>
      <color rgb="FFFF0000"/>
      <name val="KaiTi"/>
      <family val="3"/>
      <charset val="134"/>
    </font>
    <font>
      <sz val="14"/>
      <name val="KaiTi"/>
      <family val="3"/>
      <charset val="134"/>
    </font>
    <font>
      <sz val="18"/>
      <name val="ＭＳ ゴシック"/>
      <family val="3"/>
      <charset val="128"/>
    </font>
    <font>
      <sz val="20"/>
      <name val="ＭＳ ゴシック"/>
      <family val="3"/>
      <charset val="128"/>
    </font>
    <font>
      <sz val="11"/>
      <color theme="1"/>
      <name val="ＭＳ Ｐゴシック"/>
      <family val="2"/>
      <charset val="128"/>
    </font>
    <font>
      <sz val="14"/>
      <name val="ＭＳ Ｐゴシック"/>
      <family val="3"/>
      <charset val="128"/>
    </font>
    <font>
      <b/>
      <sz val="14"/>
      <name val="ＭＳ ゴシック"/>
      <family val="3"/>
      <charset val="128"/>
    </font>
    <font>
      <b/>
      <sz val="10"/>
      <color indexed="81"/>
      <name val="MS P ゴシック"/>
      <family val="3"/>
      <charset val="128"/>
    </font>
    <font>
      <b/>
      <sz val="11"/>
      <color indexed="81"/>
      <name val="MS P ゴシック"/>
      <family val="3"/>
      <charset val="128"/>
    </font>
    <font>
      <sz val="11"/>
      <color theme="0"/>
      <name val="ＭＳ ゴシック"/>
      <family val="3"/>
      <charset val="128"/>
    </font>
    <font>
      <sz val="14"/>
      <color indexed="81"/>
      <name val="MS P ゴシック"/>
      <family val="3"/>
      <charset val="128"/>
    </font>
    <font>
      <sz val="11"/>
      <color rgb="FF0070C0"/>
      <name val="ＭＳ ゴシック"/>
      <family val="3"/>
      <charset val="128"/>
    </font>
    <font>
      <sz val="11"/>
      <color rgb="FF0070C0"/>
      <name val="ＭＳ Ｐゴシック"/>
      <family val="3"/>
      <charset val="128"/>
    </font>
    <font>
      <sz val="11"/>
      <color theme="5" tint="-0.249977111117893"/>
      <name val="ＭＳ ゴシック"/>
      <family val="3"/>
      <charset val="128"/>
    </font>
    <font>
      <sz val="10"/>
      <color rgb="FF7030A0"/>
      <name val="ＭＳ 明朝"/>
      <family val="1"/>
      <charset val="128"/>
    </font>
    <font>
      <sz val="10"/>
      <color rgb="FF7030A0"/>
      <name val="ＭＳ Ｐゴシック"/>
      <family val="3"/>
      <charset val="128"/>
    </font>
    <font>
      <sz val="11"/>
      <color rgb="FF0070C0"/>
      <name val="ＭＳ 明朝"/>
      <family val="1"/>
      <charset val="128"/>
    </font>
    <font>
      <sz val="11"/>
      <color rgb="FFFFC000"/>
      <name val="ＭＳ ゴシック"/>
      <family val="3"/>
      <charset val="128"/>
    </font>
    <font>
      <sz val="11"/>
      <color rgb="FF00FF00"/>
      <name val="ＭＳ ゴシック"/>
      <family val="3"/>
      <charset val="128"/>
    </font>
    <font>
      <sz val="9"/>
      <color rgb="FF00FF00"/>
      <name val="ＭＳ ゴシック"/>
      <family val="3"/>
      <charset val="128"/>
    </font>
    <font>
      <sz val="8"/>
      <color rgb="FF00FF00"/>
      <name val="ＭＳ ゴシック"/>
      <family val="3"/>
      <charset val="128"/>
    </font>
    <font>
      <sz val="10"/>
      <color rgb="FF00FF00"/>
      <name val="ＭＳ ゴシック"/>
      <family val="3"/>
      <charset val="128"/>
    </font>
    <font>
      <sz val="11"/>
      <color rgb="FFFF99FF"/>
      <name val="ＭＳ 明朝"/>
      <family val="1"/>
      <charset val="128"/>
    </font>
    <font>
      <sz val="14"/>
      <color rgb="FF00FF00"/>
      <name val="ＭＳ ゴシック"/>
      <family val="3"/>
      <charset val="128"/>
    </font>
    <font>
      <sz val="11"/>
      <color rgb="FF002060"/>
      <name val="ＭＳ ゴシック"/>
      <family val="3"/>
      <charset val="128"/>
    </font>
    <font>
      <b/>
      <sz val="14"/>
      <color rgb="FF002060"/>
      <name val="ＭＳ ゴシック"/>
      <family val="3"/>
      <charset val="128"/>
    </font>
    <font>
      <b/>
      <sz val="11"/>
      <color rgb="FF002060"/>
      <name val="ＭＳ ゴシック"/>
      <family val="3"/>
      <charset val="128"/>
    </font>
    <font>
      <b/>
      <sz val="9"/>
      <color indexed="10"/>
      <name val="MS P ゴシック"/>
      <family val="3"/>
      <charset val="128"/>
    </font>
    <font>
      <sz val="11"/>
      <color rgb="FF00B0F0"/>
      <name val="ＭＳ ゴシック"/>
      <family val="3"/>
      <charset val="128"/>
    </font>
    <font>
      <b/>
      <sz val="22"/>
      <name val="游ゴシック"/>
      <family val="3"/>
      <charset val="128"/>
    </font>
    <font>
      <sz val="12"/>
      <name val="游ゴシック"/>
      <family val="3"/>
      <charset val="128"/>
    </font>
    <font>
      <sz val="9"/>
      <name val="游ゴシック"/>
      <family val="3"/>
      <charset val="128"/>
      <scheme val="minor"/>
    </font>
    <font>
      <b/>
      <sz val="22"/>
      <name val="游ゴシック"/>
      <family val="3"/>
      <charset val="128"/>
      <scheme val="minor"/>
    </font>
    <font>
      <b/>
      <sz val="16"/>
      <name val="游ゴシック"/>
      <family val="3"/>
      <charset val="128"/>
    </font>
    <font>
      <sz val="12"/>
      <name val="游ゴシック"/>
      <family val="3"/>
      <charset val="128"/>
      <scheme val="minor"/>
    </font>
    <font>
      <sz val="6"/>
      <name val="ＭＳ 明朝"/>
      <family val="1"/>
      <charset val="128"/>
    </font>
    <font>
      <b/>
      <sz val="9"/>
      <color indexed="81"/>
      <name val="MS P ゴシック"/>
      <family val="3"/>
      <charset val="128"/>
    </font>
    <font>
      <sz val="8"/>
      <name val="ＭＳ 明朝"/>
      <family val="1"/>
      <charset val="128"/>
    </font>
    <font>
      <b/>
      <sz val="20"/>
      <color theme="1"/>
      <name val="ＭＳ Ｐゴシック"/>
      <family val="3"/>
      <charset val="128"/>
    </font>
    <font>
      <sz val="6"/>
      <name val="ＭＳ Ｐゴシック"/>
      <family val="2"/>
      <charset val="128"/>
    </font>
    <font>
      <sz val="12"/>
      <color theme="1"/>
      <name val="ＭＳ Ｐゴシック"/>
      <family val="3"/>
      <charset val="128"/>
    </font>
    <font>
      <b/>
      <sz val="12"/>
      <color theme="1"/>
      <name val="ＭＳ Ｐゴシック"/>
      <family val="3"/>
      <charset val="128"/>
    </font>
    <font>
      <sz val="14"/>
      <color theme="1"/>
      <name val="ＭＳ Ｐゴシック"/>
      <family val="3"/>
      <charset val="128"/>
    </font>
    <font>
      <sz val="9"/>
      <color theme="1"/>
      <name val="ＭＳ Ｐゴシック"/>
      <family val="3"/>
      <charset val="128"/>
    </font>
    <font>
      <sz val="11"/>
      <color theme="1"/>
      <name val="ＭＳ Ｐゴシック"/>
      <family val="3"/>
      <charset val="128"/>
    </font>
    <font>
      <sz val="12"/>
      <color theme="1"/>
      <name val="ＭＳ Ｐゴシック"/>
      <family val="2"/>
      <charset val="128"/>
    </font>
    <font>
      <b/>
      <sz val="16"/>
      <color theme="1"/>
      <name val="ＭＳ Ｐゴシック"/>
      <family val="3"/>
      <charset val="128"/>
    </font>
    <font>
      <sz val="9"/>
      <color theme="1"/>
      <name val="ＭＳ Ｐゴシック"/>
      <family val="2"/>
      <charset val="128"/>
    </font>
    <font>
      <sz val="14"/>
      <color theme="1"/>
      <name val="ＭＳ Ｐゴシック"/>
      <family val="2"/>
      <charset val="128"/>
    </font>
    <font>
      <b/>
      <sz val="14"/>
      <color theme="1"/>
      <name val="ＭＳ Ｐゴシック"/>
      <family val="3"/>
      <charset val="128"/>
    </font>
    <font>
      <sz val="11"/>
      <color theme="1"/>
      <name val="游ゴシック"/>
      <family val="2"/>
      <scheme val="minor"/>
    </font>
    <font>
      <sz val="11"/>
      <color indexed="8"/>
      <name val="ＭＳ ゴシック"/>
      <family val="3"/>
      <charset val="128"/>
    </font>
    <font>
      <b/>
      <sz val="13"/>
      <color theme="1"/>
      <name val="ＭＳ Ｐゴシック"/>
      <family val="3"/>
      <charset val="128"/>
    </font>
    <font>
      <b/>
      <sz val="12"/>
      <color rgb="FFFF0000"/>
      <name val="ＭＳ Ｐゴシック"/>
      <family val="3"/>
      <charset val="128"/>
    </font>
    <font>
      <b/>
      <sz val="16"/>
      <name val="ＭＳ ゴシック"/>
      <family val="3"/>
      <charset val="128"/>
    </font>
    <font>
      <b/>
      <sz val="12"/>
      <name val="ＭＳ ゴシック"/>
      <family val="3"/>
      <charset val="128"/>
    </font>
    <font>
      <sz val="11"/>
      <color rgb="FFC00000"/>
      <name val="ＭＳ ゴシック"/>
      <family val="3"/>
      <charset val="128"/>
    </font>
    <font>
      <sz val="10"/>
      <color indexed="81"/>
      <name val="MS P ゴシック"/>
      <family val="3"/>
      <charset val="128"/>
    </font>
    <font>
      <sz val="11"/>
      <name val="ＭＳ Ｐ明朝"/>
      <family val="1"/>
      <charset val="128"/>
    </font>
    <font>
      <sz val="11"/>
      <color theme="1"/>
      <name val="ＭＳ 明朝"/>
      <family val="1"/>
      <charset val="128"/>
    </font>
    <font>
      <sz val="12"/>
      <color theme="1"/>
      <name val="ＭＳ ゴシック"/>
      <family val="3"/>
      <charset val="128"/>
    </font>
    <font>
      <b/>
      <sz val="16"/>
      <color rgb="FFFF0000"/>
      <name val="ＭＳ Ｐゴシック"/>
      <family val="3"/>
      <charset val="128"/>
    </font>
    <font>
      <sz val="11"/>
      <color indexed="81"/>
      <name val="MS P ゴシック"/>
      <family val="3"/>
      <charset val="128"/>
    </font>
    <font>
      <sz val="11"/>
      <color rgb="FFFF0000"/>
      <name val="ＭＳ Ｐゴシック"/>
      <family val="3"/>
      <charset val="128"/>
    </font>
    <font>
      <b/>
      <sz val="14"/>
      <color indexed="81"/>
      <name val="MS P ゴシック"/>
      <family val="3"/>
      <charset val="128"/>
    </font>
    <font>
      <b/>
      <sz val="12"/>
      <name val="ＭＳ Ｐゴシック"/>
      <family val="3"/>
      <charset val="128"/>
    </font>
    <font>
      <u/>
      <sz val="12"/>
      <color rgb="FFFF0000"/>
      <name val="ＭＳ Ｐゴシック"/>
      <family val="3"/>
      <charset val="128"/>
    </font>
    <font>
      <sz val="10"/>
      <color theme="1"/>
      <name val="ＭＳ Ｐゴシック"/>
      <family val="3"/>
      <charset val="128"/>
    </font>
    <font>
      <u/>
      <sz val="11"/>
      <name val="ＭＳ ゴシック"/>
      <family val="3"/>
      <charset val="128"/>
    </font>
  </fonts>
  <fills count="1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0" tint="-0.34998626667073579"/>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indexed="22"/>
        <bgColor indexed="0"/>
      </patternFill>
    </fill>
    <fill>
      <patternFill patternType="solid">
        <fgColor theme="2" tint="-9.9978637043366805E-2"/>
        <bgColor indexed="64"/>
      </patternFill>
    </fill>
    <fill>
      <patternFill patternType="solid">
        <fgColor theme="7" tint="0.59999389629810485"/>
        <bgColor indexed="64"/>
      </patternFill>
    </fill>
    <fill>
      <patternFill patternType="solid">
        <fgColor rgb="FFFFFF00"/>
        <bgColor indexed="64"/>
      </patternFill>
    </fill>
    <fill>
      <patternFill patternType="solid">
        <fgColor theme="2"/>
        <bgColor indexed="64"/>
      </patternFill>
    </fill>
  </fills>
  <borders count="16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top/>
      <bottom style="thin">
        <color theme="1"/>
      </bottom>
      <diagonal/>
    </border>
    <border>
      <left style="thin">
        <color theme="0" tint="-0.249977111117893"/>
      </left>
      <right style="thin">
        <color theme="0" tint="-0.249977111117893"/>
      </right>
      <top style="thin">
        <color theme="0" tint="-0.249977111117893"/>
      </top>
      <bottom style="thin">
        <color theme="1"/>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1"/>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1"/>
      </bottom>
      <diagonal/>
    </border>
    <border>
      <left style="medium">
        <color indexed="64"/>
      </left>
      <right style="thin">
        <color indexed="64"/>
      </right>
      <top style="thin">
        <color indexed="64"/>
      </top>
      <bottom/>
      <diagonal/>
    </border>
    <border>
      <left style="thin">
        <color rgb="FF0070C0"/>
      </left>
      <right style="thin">
        <color rgb="FF0070C0"/>
      </right>
      <top style="thin">
        <color rgb="FF0070C0"/>
      </top>
      <bottom style="thin">
        <color rgb="FF0070C0"/>
      </bottom>
      <diagonal/>
    </border>
    <border>
      <left style="thin">
        <color rgb="FF00FF00"/>
      </left>
      <right style="thin">
        <color rgb="FF00FF00"/>
      </right>
      <top style="thin">
        <color rgb="FF00FF00"/>
      </top>
      <bottom style="thin">
        <color rgb="FF00FF00"/>
      </bottom>
      <diagonal/>
    </border>
    <border>
      <left style="thin">
        <color rgb="FF002060"/>
      </left>
      <right style="thin">
        <color rgb="FF002060"/>
      </right>
      <top style="thin">
        <color rgb="FF002060"/>
      </top>
      <bottom style="thin">
        <color rgb="FF002060"/>
      </bottom>
      <diagonal/>
    </border>
    <border>
      <left style="thick">
        <color theme="5" tint="0.39994506668294322"/>
      </left>
      <right style="thick">
        <color theme="5" tint="0.39994506668294322"/>
      </right>
      <top/>
      <bottom style="thick">
        <color theme="5" tint="0.39994506668294322"/>
      </bottom>
      <diagonal/>
    </border>
    <border>
      <left style="thin">
        <color indexed="64"/>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style="thin">
        <color indexed="64"/>
      </left>
      <right/>
      <top style="thin">
        <color theme="0" tint="-0.499984740745262"/>
      </top>
      <bottom/>
      <diagonal/>
    </border>
    <border>
      <left/>
      <right style="thin">
        <color indexed="64"/>
      </right>
      <top style="thin">
        <color theme="0" tint="-0.499984740745262"/>
      </top>
      <bottom/>
      <diagonal/>
    </border>
    <border>
      <left/>
      <right/>
      <top style="thin">
        <color theme="0" tint="-0.499984740745262"/>
      </top>
      <bottom/>
      <diagonal/>
    </border>
    <border>
      <left style="thin">
        <color theme="0" tint="-0.499984740745262"/>
      </left>
      <right/>
      <top style="thin">
        <color theme="0" tint="-0.499984740745262"/>
      </top>
      <bottom style="thin">
        <color indexed="64"/>
      </bottom>
      <diagonal/>
    </border>
    <border>
      <left style="thin">
        <color indexed="64"/>
      </left>
      <right/>
      <top style="thin">
        <color indexed="64"/>
      </top>
      <bottom style="thin">
        <color theme="0" tint="-0.499984740745262"/>
      </bottom>
      <diagonal/>
    </border>
    <border>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indexed="64"/>
      </left>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right/>
      <top style="thin">
        <color indexed="64"/>
      </top>
      <bottom style="thin">
        <color theme="0" tint="-0.34998626667073579"/>
      </bottom>
      <diagonal/>
    </border>
    <border>
      <left style="thin">
        <color theme="0" tint="-0.499984740745262"/>
      </left>
      <right/>
      <top style="thin">
        <color indexed="64"/>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auto="1"/>
      </left>
      <right style="hair">
        <color auto="1"/>
      </right>
      <top style="medium">
        <color auto="1"/>
      </top>
      <bottom style="thin">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rgb="FFC00000"/>
      </left>
      <right style="thin">
        <color rgb="FFC00000"/>
      </right>
      <top style="thin">
        <color rgb="FFC00000"/>
      </top>
      <bottom style="thin">
        <color rgb="FFC00000"/>
      </bottom>
      <diagonal/>
    </border>
    <border>
      <left/>
      <right style="medium">
        <color indexed="64"/>
      </right>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medium">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right style="thin">
        <color indexed="64"/>
      </right>
      <top style="medium">
        <color indexed="64"/>
      </top>
      <bottom/>
      <diagonal/>
    </border>
    <border>
      <left/>
      <right style="medium">
        <color indexed="64"/>
      </right>
      <top style="thin">
        <color theme="0" tint="-0.499984740745262"/>
      </top>
      <bottom style="thin">
        <color indexed="64"/>
      </bottom>
      <diagonal/>
    </border>
    <border>
      <left/>
      <right style="medium">
        <color indexed="64"/>
      </right>
      <top style="thin">
        <color theme="0" tint="-0.499984740745262"/>
      </top>
      <bottom/>
      <diagonal/>
    </border>
    <border>
      <left style="medium">
        <color indexed="64"/>
      </left>
      <right/>
      <top style="thin">
        <color theme="0" tint="-0.499984740745262"/>
      </top>
      <bottom style="thin">
        <color indexed="64"/>
      </bottom>
      <diagonal/>
    </border>
    <border>
      <left/>
      <right style="medium">
        <color indexed="64"/>
      </right>
      <top style="thin">
        <color indexed="64"/>
      </top>
      <bottom style="thin">
        <color theme="0" tint="-0.499984740745262"/>
      </bottom>
      <diagonal/>
    </border>
    <border>
      <left/>
      <right style="medium">
        <color indexed="64"/>
      </right>
      <top style="thin">
        <color theme="0" tint="-0.499984740745262"/>
      </top>
      <bottom style="thin">
        <color theme="0" tint="-0.499984740745262"/>
      </bottom>
      <diagonal/>
    </border>
    <border>
      <left/>
      <right style="medium">
        <color indexed="64"/>
      </right>
      <top/>
      <bottom style="thin">
        <color theme="1"/>
      </bottom>
      <diagonal/>
    </border>
    <border>
      <left style="thin">
        <color theme="0" tint="-0.499984740745262"/>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theme="0" tint="-0.34998626667073579"/>
      </top>
      <bottom style="double">
        <color indexed="64"/>
      </bottom>
      <diagonal/>
    </border>
    <border>
      <left/>
      <right style="thin">
        <color indexed="64"/>
      </right>
      <top style="thin">
        <color theme="0" tint="-0.34998626667073579"/>
      </top>
      <bottom style="double">
        <color indexed="64"/>
      </bottom>
      <diagonal/>
    </border>
    <border>
      <left/>
      <right/>
      <top style="thin">
        <color theme="0" tint="-0.34998626667073579"/>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theme="1" tint="4.9989318521683403E-2"/>
      </top>
      <bottom style="double">
        <color indexed="64"/>
      </bottom>
      <diagonal/>
    </border>
    <border>
      <left style="thin">
        <color indexed="64"/>
      </left>
      <right/>
      <top style="thin">
        <color theme="1" tint="4.9989318521683403E-2"/>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theme="1" tint="4.9989318521683403E-2"/>
      </right>
      <top style="double">
        <color indexed="64"/>
      </top>
      <bottom style="double">
        <color indexed="64"/>
      </bottom>
      <diagonal/>
    </border>
    <border>
      <left style="thin">
        <color indexed="64"/>
      </left>
      <right/>
      <top style="double">
        <color indexed="64"/>
      </top>
      <bottom style="thin">
        <color theme="0" tint="-0.499984740745262"/>
      </bottom>
      <diagonal/>
    </border>
    <border>
      <left/>
      <right/>
      <top style="double">
        <color indexed="64"/>
      </top>
      <bottom style="thin">
        <color theme="0" tint="-0.499984740745262"/>
      </bottom>
      <diagonal/>
    </border>
    <border>
      <left/>
      <right style="thin">
        <color indexed="64"/>
      </right>
      <top style="double">
        <color indexed="64"/>
      </top>
      <bottom style="thin">
        <color theme="0" tint="-0.499984740745262"/>
      </bottom>
      <diagonal/>
    </border>
    <border>
      <left/>
      <right style="thin">
        <color theme="0" tint="-0.249977111117893"/>
      </right>
      <top style="double">
        <color indexed="64"/>
      </top>
      <bottom style="thin">
        <color theme="0" tint="-0.249977111117893"/>
      </bottom>
      <diagonal/>
    </border>
    <border>
      <left style="thin">
        <color theme="0" tint="-0.249977111117893"/>
      </left>
      <right style="thin">
        <color theme="0" tint="-0.249977111117893"/>
      </right>
      <top style="double">
        <color indexed="64"/>
      </top>
      <bottom style="thin">
        <color theme="0" tint="-0.249977111117893"/>
      </bottom>
      <diagonal/>
    </border>
    <border>
      <left style="thin">
        <color theme="0" tint="-0.249977111117893"/>
      </left>
      <right/>
      <top style="double">
        <color indexed="64"/>
      </top>
      <bottom style="thin">
        <color theme="0" tint="-0.249977111117893"/>
      </bottom>
      <diagonal/>
    </border>
    <border>
      <left style="hair">
        <color indexed="64"/>
      </left>
      <right/>
      <top style="thin">
        <color indexed="64"/>
      </top>
      <bottom style="thin">
        <color indexed="64"/>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auto="1"/>
      </left>
      <right style="medium">
        <color auto="1"/>
      </right>
      <top style="medium">
        <color auto="1"/>
      </top>
      <bottom style="thin">
        <color auto="1"/>
      </bottom>
      <diagonal/>
    </border>
    <border>
      <left style="thin">
        <color auto="1"/>
      </left>
      <right style="thin">
        <color auto="1"/>
      </right>
      <top/>
      <bottom style="medium">
        <color auto="1"/>
      </bottom>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ck">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bottom style="thick">
        <color indexed="64"/>
      </bottom>
      <diagonal/>
    </border>
    <border>
      <left style="medium">
        <color indexed="64"/>
      </left>
      <right style="thin">
        <color indexed="64"/>
      </right>
      <top/>
      <bottom/>
      <diagonal/>
    </border>
  </borders>
  <cellStyleXfs count="9">
    <xf numFmtId="0" fontId="0" fillId="0" borderId="0">
      <alignment vertical="center"/>
    </xf>
    <xf numFmtId="38" fontId="1" fillId="0" borderId="0" applyFont="0" applyFill="0" applyBorder="0" applyAlignment="0" applyProtection="0">
      <alignment vertical="center"/>
    </xf>
    <xf numFmtId="0" fontId="24" fillId="0" borderId="0"/>
    <xf numFmtId="0" fontId="1" fillId="0" borderId="0"/>
    <xf numFmtId="38" fontId="1" fillId="0" borderId="0" applyFont="0" applyFill="0" applyBorder="0" applyAlignment="0" applyProtection="0"/>
    <xf numFmtId="0" fontId="34" fillId="0" borderId="0">
      <alignment vertical="center"/>
    </xf>
    <xf numFmtId="38" fontId="34" fillId="0" borderId="0" applyFont="0" applyFill="0" applyBorder="0" applyAlignment="0" applyProtection="0">
      <alignment vertical="center"/>
    </xf>
    <xf numFmtId="0" fontId="80" fillId="0" borderId="0"/>
    <xf numFmtId="0" fontId="24" fillId="0" borderId="0"/>
  </cellStyleXfs>
  <cellXfs count="925">
    <xf numFmtId="0" fontId="0" fillId="0" borderId="0" xfId="0">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9" fillId="0" borderId="0" xfId="0" applyFont="1">
      <alignment vertical="center"/>
    </xf>
    <xf numFmtId="0" fontId="10" fillId="0" borderId="0" xfId="0" applyFont="1" applyAlignment="1">
      <alignment horizontal="center" vertical="center"/>
    </xf>
    <xf numFmtId="0" fontId="2" fillId="0" borderId="0" xfId="0" applyFont="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2" fillId="0" borderId="0" xfId="0" applyFont="1">
      <alignment vertical="center"/>
    </xf>
    <xf numFmtId="0" fontId="9" fillId="2" borderId="17" xfId="0" applyFont="1" applyFill="1" applyBorder="1">
      <alignment vertical="center"/>
    </xf>
    <xf numFmtId="0" fontId="9" fillId="2" borderId="17" xfId="0" applyFont="1" applyFill="1" applyBorder="1" applyAlignment="1">
      <alignment vertical="top"/>
    </xf>
    <xf numFmtId="177" fontId="2" fillId="2" borderId="11" xfId="0" applyNumberFormat="1" applyFont="1" applyFill="1" applyBorder="1">
      <alignment vertical="center"/>
    </xf>
    <xf numFmtId="177" fontId="12" fillId="2" borderId="11" xfId="0" applyNumberFormat="1" applyFont="1" applyFill="1" applyBorder="1">
      <alignment vertical="center"/>
    </xf>
    <xf numFmtId="177" fontId="12" fillId="2" borderId="12" xfId="0" applyNumberFormat="1" applyFont="1" applyFill="1" applyBorder="1">
      <alignment vertical="center"/>
    </xf>
    <xf numFmtId="177" fontId="12" fillId="2" borderId="16" xfId="0" applyNumberFormat="1" applyFont="1" applyFill="1" applyBorder="1">
      <alignment vertical="center"/>
    </xf>
    <xf numFmtId="0" fontId="2" fillId="3" borderId="0" xfId="0" applyFont="1" applyFill="1">
      <alignment vertical="center"/>
    </xf>
    <xf numFmtId="0" fontId="11" fillId="2" borderId="9"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8" xfId="0" applyFont="1" applyFill="1" applyBorder="1">
      <alignment vertical="center"/>
    </xf>
    <xf numFmtId="0" fontId="11" fillId="2" borderId="21" xfId="0" applyFont="1" applyFill="1" applyBorder="1" applyAlignment="1">
      <alignment horizontal="center" vertical="center"/>
    </xf>
    <xf numFmtId="0" fontId="21" fillId="0" borderId="0" xfId="0" applyFont="1" applyAlignment="1">
      <alignment shrinkToFit="1"/>
    </xf>
    <xf numFmtId="0" fontId="22" fillId="0" borderId="0" xfId="0" applyFont="1" applyAlignment="1">
      <alignment horizontal="center" shrinkToFit="1"/>
    </xf>
    <xf numFmtId="0" fontId="11" fillId="2" borderId="44" xfId="0" applyFont="1" applyFill="1" applyBorder="1" applyAlignment="1">
      <alignment horizontal="center" vertical="center"/>
    </xf>
    <xf numFmtId="0" fontId="11" fillId="2" borderId="30" xfId="0" applyFont="1" applyFill="1" applyBorder="1" applyAlignment="1">
      <alignment horizontal="center" vertical="center"/>
    </xf>
    <xf numFmtId="0" fontId="0" fillId="2" borderId="0" xfId="0" applyFill="1">
      <alignment vertical="center"/>
    </xf>
    <xf numFmtId="0" fontId="29" fillId="2" borderId="47" xfId="0" applyFont="1" applyFill="1" applyBorder="1" applyAlignment="1">
      <alignment horizontal="center" vertical="center"/>
    </xf>
    <xf numFmtId="0" fontId="2" fillId="2" borderId="0" xfId="0" applyFont="1" applyFill="1" applyAlignment="1">
      <alignment horizontal="center" vertical="center"/>
    </xf>
    <xf numFmtId="0" fontId="30" fillId="0" borderId="0" xfId="0" applyFont="1">
      <alignment vertical="center"/>
    </xf>
    <xf numFmtId="0" fontId="31" fillId="0" borderId="0" xfId="0" applyFont="1">
      <alignment vertical="center"/>
    </xf>
    <xf numFmtId="181" fontId="25" fillId="0" borderId="0" xfId="2" applyNumberFormat="1" applyFont="1" applyAlignment="1">
      <alignment horizontal="right" shrinkToFit="1"/>
    </xf>
    <xf numFmtId="0" fontId="2" fillId="2" borderId="8" xfId="0" applyFont="1" applyFill="1" applyBorder="1" applyAlignment="1">
      <alignment horizontal="center" vertical="center"/>
    </xf>
    <xf numFmtId="0" fontId="2" fillId="2" borderId="8" xfId="0" applyFont="1" applyFill="1" applyBorder="1" applyAlignment="1">
      <alignment horizontal="right" vertical="center"/>
    </xf>
    <xf numFmtId="0" fontId="3" fillId="0" borderId="0" xfId="0" applyFont="1" applyAlignment="1">
      <alignment vertical="top"/>
    </xf>
    <xf numFmtId="0" fontId="3" fillId="0" borderId="1" xfId="0" applyFont="1" applyBorder="1" applyAlignment="1">
      <alignment vertical="top" wrapText="1"/>
    </xf>
    <xf numFmtId="0" fontId="36" fillId="0" borderId="0" xfId="0" applyFont="1" applyAlignment="1">
      <alignment vertical="top"/>
    </xf>
    <xf numFmtId="14" fontId="3" fillId="0" borderId="0" xfId="0" applyNumberFormat="1" applyFont="1">
      <alignment vertical="center"/>
    </xf>
    <xf numFmtId="0" fontId="3" fillId="0" borderId="0" xfId="0" applyFont="1">
      <alignment vertical="center"/>
    </xf>
    <xf numFmtId="3" fontId="0" fillId="0" borderId="0" xfId="0" applyNumberFormat="1" applyAlignment="1">
      <alignment vertical="center" shrinkToFit="1"/>
    </xf>
    <xf numFmtId="0" fontId="3" fillId="0" borderId="0" xfId="0" applyFont="1" applyAlignment="1">
      <alignment horizontal="right" vertical="center"/>
    </xf>
    <xf numFmtId="0" fontId="3" fillId="0" borderId="0" xfId="0" applyFont="1" applyAlignment="1">
      <alignment horizontal="center" vertical="center"/>
    </xf>
    <xf numFmtId="0" fontId="41" fillId="0" borderId="0" xfId="0" applyFont="1">
      <alignment vertical="center"/>
    </xf>
    <xf numFmtId="0" fontId="42" fillId="0" borderId="0" xfId="0" applyFont="1">
      <alignment vertical="center"/>
    </xf>
    <xf numFmtId="0" fontId="45" fillId="0" borderId="1" xfId="0" applyFont="1" applyBorder="1">
      <alignment vertical="center"/>
    </xf>
    <xf numFmtId="0" fontId="44" fillId="3" borderId="1" xfId="0" applyFont="1" applyFill="1" applyBorder="1">
      <alignment vertical="center"/>
    </xf>
    <xf numFmtId="0" fontId="44" fillId="0" borderId="1" xfId="0" applyFont="1" applyBorder="1">
      <alignment vertical="center"/>
    </xf>
    <xf numFmtId="38" fontId="46" fillId="3" borderId="0" xfId="0" applyNumberFormat="1" applyFont="1" applyFill="1" applyAlignment="1">
      <alignment horizontal="left" vertical="center"/>
    </xf>
    <xf numFmtId="0" fontId="41" fillId="9" borderId="61" xfId="0" applyFont="1" applyFill="1" applyBorder="1" applyAlignment="1">
      <alignment horizontal="center" vertical="center" shrinkToFit="1"/>
    </xf>
    <xf numFmtId="0" fontId="41" fillId="0" borderId="61" xfId="0" applyFont="1" applyBorder="1" applyAlignment="1">
      <alignment shrinkToFit="1"/>
    </xf>
    <xf numFmtId="3" fontId="41" fillId="0" borderId="61" xfId="0" applyNumberFormat="1" applyFont="1" applyBorder="1" applyAlignment="1">
      <alignment shrinkToFit="1"/>
    </xf>
    <xf numFmtId="0" fontId="41" fillId="7" borderId="20" xfId="0" applyFont="1" applyFill="1" applyBorder="1">
      <alignment vertical="center"/>
    </xf>
    <xf numFmtId="0" fontId="42" fillId="0" borderId="22" xfId="0" applyFont="1" applyBorder="1">
      <alignment vertical="center"/>
    </xf>
    <xf numFmtId="0" fontId="42" fillId="0" borderId="21" xfId="0" applyFont="1" applyBorder="1">
      <alignment vertical="center"/>
    </xf>
    <xf numFmtId="0" fontId="48" fillId="0" borderId="62" xfId="0" applyFont="1" applyBorder="1" applyAlignment="1">
      <alignment vertical="center" shrinkToFit="1"/>
    </xf>
    <xf numFmtId="57" fontId="47" fillId="0" borderId="62" xfId="0" applyNumberFormat="1" applyFont="1" applyBorder="1">
      <alignment vertical="center"/>
    </xf>
    <xf numFmtId="0" fontId="48" fillId="0" borderId="0" xfId="0" applyFont="1">
      <alignment vertical="center"/>
    </xf>
    <xf numFmtId="0" fontId="25" fillId="0" borderId="0" xfId="2" applyFont="1" applyAlignment="1">
      <alignment horizontal="center" shrinkToFit="1"/>
    </xf>
    <xf numFmtId="3" fontId="3" fillId="0" borderId="0" xfId="0" applyNumberFormat="1" applyFont="1">
      <alignment vertical="center"/>
    </xf>
    <xf numFmtId="178" fontId="3" fillId="0" borderId="0" xfId="0" applyNumberFormat="1" applyFont="1">
      <alignment vertical="center"/>
    </xf>
    <xf numFmtId="0" fontId="39" fillId="0" borderId="0" xfId="0" applyFont="1">
      <alignment vertical="center"/>
    </xf>
    <xf numFmtId="57" fontId="43" fillId="0" borderId="62" xfId="0" applyNumberFormat="1" applyFont="1" applyBorder="1">
      <alignment vertical="center"/>
    </xf>
    <xf numFmtId="0" fontId="49" fillId="0" borderId="62" xfId="0" applyFont="1" applyBorder="1" applyAlignment="1">
      <alignment horizontal="center" vertical="center" shrinkToFit="1"/>
    </xf>
    <xf numFmtId="0" fontId="50" fillId="0" borderId="62" xfId="0" applyFont="1" applyBorder="1" applyAlignment="1">
      <alignment horizontal="center" vertical="center" shrinkToFit="1"/>
    </xf>
    <xf numFmtId="0" fontId="51" fillId="0" borderId="62" xfId="0" applyFont="1" applyBorder="1" applyAlignment="1">
      <alignment shrinkToFit="1"/>
    </xf>
    <xf numFmtId="181" fontId="51" fillId="0" borderId="62" xfId="2" applyNumberFormat="1" applyFont="1" applyBorder="1" applyAlignment="1">
      <alignment horizontal="right" shrinkToFit="1"/>
    </xf>
    <xf numFmtId="181" fontId="51" fillId="4" borderId="62" xfId="2" applyNumberFormat="1" applyFont="1" applyFill="1" applyBorder="1" applyAlignment="1">
      <alignment horizontal="right" shrinkToFit="1"/>
    </xf>
    <xf numFmtId="181" fontId="51" fillId="5" borderId="62" xfId="2" applyNumberFormat="1" applyFont="1" applyFill="1" applyBorder="1" applyAlignment="1">
      <alignment horizontal="right" shrinkToFit="1"/>
    </xf>
    <xf numFmtId="0" fontId="51" fillId="0" borderId="62" xfId="0" applyFont="1" applyBorder="1" applyAlignment="1">
      <alignment horizontal="center" vertical="center" shrinkToFit="1"/>
    </xf>
    <xf numFmtId="0" fontId="3" fillId="3" borderId="0" xfId="0" applyFont="1" applyFill="1">
      <alignment vertical="center"/>
    </xf>
    <xf numFmtId="38" fontId="3" fillId="0" borderId="0" xfId="1" applyFont="1" applyFill="1" applyBorder="1">
      <alignment vertical="center"/>
    </xf>
    <xf numFmtId="0" fontId="43" fillId="0" borderId="62" xfId="0" applyFont="1" applyBorder="1">
      <alignment vertical="center"/>
    </xf>
    <xf numFmtId="0" fontId="48" fillId="0" borderId="62" xfId="0" applyFont="1" applyBorder="1">
      <alignment vertical="center"/>
    </xf>
    <xf numFmtId="57" fontId="48" fillId="0" borderId="62" xfId="0" applyNumberFormat="1" applyFont="1" applyBorder="1">
      <alignment vertical="center"/>
    </xf>
    <xf numFmtId="3" fontId="48" fillId="0" borderId="62" xfId="0" applyNumberFormat="1" applyFont="1" applyBorder="1">
      <alignment vertical="center"/>
    </xf>
    <xf numFmtId="0" fontId="51" fillId="0" borderId="62" xfId="0" applyFont="1" applyBorder="1" applyAlignment="1">
      <alignment horizontal="center"/>
    </xf>
    <xf numFmtId="0" fontId="51" fillId="0" borderId="62" xfId="0" applyFont="1" applyBorder="1" applyAlignment="1"/>
    <xf numFmtId="56" fontId="51" fillId="0" borderId="62" xfId="0" quotePrefix="1" applyNumberFormat="1" applyFont="1" applyBorder="1" applyAlignment="1">
      <alignment horizontal="center"/>
    </xf>
    <xf numFmtId="56" fontId="51" fillId="0" borderId="62" xfId="0" quotePrefix="1" applyNumberFormat="1" applyFont="1" applyBorder="1" applyAlignment="1">
      <alignment horizontal="right"/>
    </xf>
    <xf numFmtId="0" fontId="51" fillId="0" borderId="62" xfId="0" applyFont="1" applyBorder="1" applyAlignment="1">
      <alignment horizontal="right"/>
    </xf>
    <xf numFmtId="0" fontId="52" fillId="0" borderId="0" xfId="0" applyFont="1">
      <alignment vertical="center"/>
    </xf>
    <xf numFmtId="3" fontId="53" fillId="0" borderId="62" xfId="0" applyNumberFormat="1" applyFont="1" applyBorder="1" applyAlignment="1">
      <alignment horizontal="center" vertical="center"/>
    </xf>
    <xf numFmtId="38" fontId="54" fillId="0" borderId="0" xfId="0" applyNumberFormat="1" applyFont="1" applyAlignment="1">
      <alignment horizontal="left" vertical="center"/>
    </xf>
    <xf numFmtId="57" fontId="54" fillId="0" borderId="63" xfId="0" applyNumberFormat="1" applyFont="1" applyBorder="1">
      <alignment vertical="center"/>
    </xf>
    <xf numFmtId="0" fontId="54" fillId="0" borderId="0" xfId="0" applyFont="1">
      <alignment vertical="center"/>
    </xf>
    <xf numFmtId="0" fontId="54" fillId="0" borderId="63" xfId="0" applyFont="1" applyBorder="1" applyAlignment="1">
      <alignment horizontal="center" vertical="center"/>
    </xf>
    <xf numFmtId="3" fontId="54" fillId="0" borderId="63" xfId="0" applyNumberFormat="1" applyFont="1" applyBorder="1">
      <alignment vertical="center"/>
    </xf>
    <xf numFmtId="183" fontId="54" fillId="0" borderId="63" xfId="0" applyNumberFormat="1" applyFont="1" applyBorder="1">
      <alignment vertical="center"/>
    </xf>
    <xf numFmtId="0" fontId="56" fillId="0" borderId="0" xfId="0" applyFont="1">
      <alignment vertical="center"/>
    </xf>
    <xf numFmtId="0" fontId="55" fillId="0" borderId="63" xfId="0" applyFont="1" applyBorder="1" applyAlignment="1">
      <alignment horizontal="right" vertical="center" shrinkToFit="1"/>
    </xf>
    <xf numFmtId="0" fontId="11" fillId="0" borderId="0" xfId="0" quotePrefix="1" applyFont="1" applyAlignment="1">
      <alignment horizontal="center" vertical="center"/>
    </xf>
    <xf numFmtId="185" fontId="3" fillId="0" borderId="0" xfId="0" applyNumberFormat="1" applyFont="1">
      <alignment vertical="center"/>
    </xf>
    <xf numFmtId="186" fontId="3" fillId="0" borderId="1" xfId="0" applyNumberFormat="1" applyFont="1" applyBorder="1">
      <alignment vertical="center"/>
    </xf>
    <xf numFmtId="38" fontId="16" fillId="2" borderId="22" xfId="1" applyFont="1" applyFill="1" applyBorder="1" applyAlignment="1">
      <alignment horizontal="left" vertical="top"/>
    </xf>
    <xf numFmtId="38" fontId="16" fillId="2" borderId="0" xfId="1" applyFont="1" applyFill="1" applyBorder="1" applyAlignment="1">
      <alignment horizontal="left" vertical="top"/>
    </xf>
    <xf numFmtId="184" fontId="20" fillId="0" borderId="64" xfId="0" applyNumberFormat="1" applyFont="1" applyBorder="1">
      <alignment vertical="center"/>
    </xf>
    <xf numFmtId="0" fontId="58" fillId="0" borderId="63" xfId="0" applyFont="1" applyBorder="1">
      <alignment vertical="center"/>
    </xf>
    <xf numFmtId="180" fontId="58" fillId="0" borderId="63" xfId="0" applyNumberFormat="1" applyFont="1" applyBorder="1">
      <alignment vertical="center"/>
    </xf>
    <xf numFmtId="0" fontId="20" fillId="0" borderId="63" xfId="0" applyFont="1" applyBorder="1">
      <alignment vertical="center"/>
    </xf>
    <xf numFmtId="3" fontId="20" fillId="0" borderId="63" xfId="0" applyNumberFormat="1" applyFont="1" applyBorder="1" applyAlignment="1">
      <alignment horizontal="center" vertical="center"/>
    </xf>
    <xf numFmtId="0" fontId="20" fillId="0" borderId="63" xfId="0" applyFont="1" applyBorder="1" applyAlignment="1">
      <alignment horizontal="center" vertical="center"/>
    </xf>
    <xf numFmtId="0" fontId="11" fillId="2" borderId="11" xfId="0" applyFont="1" applyFill="1" applyBorder="1">
      <alignment vertical="center"/>
    </xf>
    <xf numFmtId="187" fontId="60" fillId="2" borderId="13" xfId="0" applyNumberFormat="1" applyFont="1" applyFill="1" applyBorder="1" applyAlignment="1">
      <alignment horizontal="right" vertical="center"/>
    </xf>
    <xf numFmtId="187" fontId="60" fillId="2" borderId="11" xfId="0" applyNumberFormat="1" applyFont="1" applyFill="1" applyBorder="1" applyAlignment="1">
      <alignment horizontal="right" vertical="center"/>
    </xf>
    <xf numFmtId="0" fontId="60" fillId="2" borderId="11" xfId="0" applyFont="1" applyFill="1" applyBorder="1">
      <alignment vertical="center"/>
    </xf>
    <xf numFmtId="187" fontId="60" fillId="2" borderId="7" xfId="0" applyNumberFormat="1" applyFont="1" applyFill="1" applyBorder="1">
      <alignment vertical="center"/>
    </xf>
    <xf numFmtId="187" fontId="60" fillId="2" borderId="8" xfId="0" applyNumberFormat="1" applyFont="1" applyFill="1" applyBorder="1">
      <alignment vertical="center"/>
    </xf>
    <xf numFmtId="0" fontId="60" fillId="2" borderId="8" xfId="0" applyFont="1" applyFill="1" applyBorder="1">
      <alignment vertical="center"/>
    </xf>
    <xf numFmtId="0" fontId="9" fillId="2" borderId="68" xfId="0" applyFont="1" applyFill="1" applyBorder="1">
      <alignment vertical="center"/>
    </xf>
    <xf numFmtId="0" fontId="27" fillId="2" borderId="70" xfId="0" applyFont="1" applyFill="1" applyBorder="1">
      <alignment vertical="center"/>
    </xf>
    <xf numFmtId="0" fontId="61" fillId="2" borderId="13" xfId="0" applyFont="1" applyFill="1" applyBorder="1" applyAlignment="1">
      <alignment horizontal="center" vertical="top" wrapText="1"/>
    </xf>
    <xf numFmtId="0" fontId="11" fillId="2" borderId="75" xfId="0" applyFont="1" applyFill="1" applyBorder="1" applyAlignment="1">
      <alignment horizontal="center" vertical="center"/>
    </xf>
    <xf numFmtId="188" fontId="26" fillId="2" borderId="76" xfId="0" applyNumberFormat="1" applyFont="1" applyFill="1" applyBorder="1" applyAlignment="1">
      <alignment horizontal="left" vertical="center"/>
    </xf>
    <xf numFmtId="0" fontId="11" fillId="2" borderId="77" xfId="0" applyFont="1" applyFill="1" applyBorder="1" applyAlignment="1">
      <alignment horizontal="left" vertical="center"/>
    </xf>
    <xf numFmtId="0" fontId="11" fillId="2" borderId="77" xfId="0" applyFont="1" applyFill="1" applyBorder="1" applyAlignment="1">
      <alignment horizontal="center" vertical="center"/>
    </xf>
    <xf numFmtId="188" fontId="26" fillId="2" borderId="66" xfId="0" applyNumberFormat="1" applyFont="1" applyFill="1" applyBorder="1" applyAlignment="1">
      <alignment horizontal="left" vertical="center"/>
    </xf>
    <xf numFmtId="0" fontId="11" fillId="2" borderId="67" xfId="0" applyFont="1" applyFill="1" applyBorder="1" applyAlignment="1">
      <alignment horizontal="left" vertical="center"/>
    </xf>
    <xf numFmtId="0" fontId="27" fillId="2" borderId="72" xfId="0" applyFont="1" applyFill="1" applyBorder="1" applyAlignment="1">
      <alignment vertical="center" wrapText="1"/>
    </xf>
    <xf numFmtId="0" fontId="27" fillId="2" borderId="75" xfId="0" applyFont="1" applyFill="1" applyBorder="1" applyAlignment="1">
      <alignment vertical="center" wrapText="1"/>
    </xf>
    <xf numFmtId="0" fontId="26" fillId="2" borderId="65" xfId="0" applyFont="1" applyFill="1" applyBorder="1" applyAlignment="1">
      <alignment vertical="center" wrapText="1"/>
    </xf>
    <xf numFmtId="184" fontId="54" fillId="0" borderId="63" xfId="0" applyNumberFormat="1" applyFont="1" applyBorder="1">
      <alignment vertical="center"/>
    </xf>
    <xf numFmtId="38" fontId="54" fillId="0" borderId="63" xfId="1" applyFont="1" applyFill="1" applyBorder="1">
      <alignment vertical="center"/>
    </xf>
    <xf numFmtId="0" fontId="26" fillId="2" borderId="73" xfId="0" applyFont="1" applyFill="1" applyBorder="1" applyAlignment="1">
      <alignment horizontal="center" vertical="center"/>
    </xf>
    <xf numFmtId="0" fontId="26" fillId="2" borderId="76" xfId="0" applyFont="1" applyFill="1" applyBorder="1" applyAlignment="1">
      <alignment horizontal="center" vertical="center"/>
    </xf>
    <xf numFmtId="0" fontId="26" fillId="2" borderId="66" xfId="0" applyFont="1" applyFill="1" applyBorder="1" applyAlignment="1">
      <alignment horizontal="center" vertical="center"/>
    </xf>
    <xf numFmtId="0" fontId="11" fillId="2" borderId="8" xfId="0" applyFont="1" applyFill="1" applyBorder="1" applyAlignment="1">
      <alignment horizontal="center" vertical="center"/>
    </xf>
    <xf numFmtId="0" fontId="26" fillId="2" borderId="8" xfId="0" applyFont="1" applyFill="1" applyBorder="1" applyAlignment="1">
      <alignment horizontal="right" vertical="center"/>
    </xf>
    <xf numFmtId="38" fontId="16" fillId="2" borderId="7" xfId="1" applyFont="1" applyFill="1" applyBorder="1" applyAlignment="1">
      <alignment horizontal="left" vertical="top"/>
    </xf>
    <xf numFmtId="0" fontId="60" fillId="2" borderId="11" xfId="0" applyFont="1" applyFill="1" applyBorder="1" applyAlignment="1">
      <alignment horizontal="left" vertical="center"/>
    </xf>
    <xf numFmtId="0" fontId="11" fillId="2" borderId="65" xfId="0" applyFont="1" applyFill="1" applyBorder="1" applyAlignment="1">
      <alignment horizontal="center" vertical="center"/>
    </xf>
    <xf numFmtId="0" fontId="11" fillId="2" borderId="67" xfId="0" applyFont="1" applyFill="1" applyBorder="1" applyAlignment="1">
      <alignment horizontal="center" vertical="center"/>
    </xf>
    <xf numFmtId="0" fontId="11" fillId="2" borderId="12" xfId="0" applyFont="1" applyFill="1" applyBorder="1">
      <alignment vertical="center"/>
    </xf>
    <xf numFmtId="0" fontId="61" fillId="2" borderId="17" xfId="0" applyFont="1" applyFill="1" applyBorder="1" applyAlignment="1">
      <alignment horizontal="center" vertical="center" wrapText="1"/>
    </xf>
    <xf numFmtId="49" fontId="11" fillId="2" borderId="29" xfId="0" applyNumberFormat="1" applyFont="1" applyFill="1" applyBorder="1">
      <alignment vertical="center"/>
    </xf>
    <xf numFmtId="0" fontId="16" fillId="2" borderId="29" xfId="0" applyFont="1" applyFill="1" applyBorder="1" applyAlignment="1">
      <alignment horizontal="right" vertical="center"/>
    </xf>
    <xf numFmtId="0" fontId="18" fillId="2" borderId="29" xfId="0" applyFont="1" applyFill="1" applyBorder="1" applyAlignment="1">
      <alignment horizontal="right" vertical="center"/>
    </xf>
    <xf numFmtId="0" fontId="64" fillId="2" borderId="8" xfId="0" applyFont="1" applyFill="1" applyBorder="1">
      <alignment vertical="center"/>
    </xf>
    <xf numFmtId="187" fontId="60" fillId="2" borderId="8" xfId="0" applyNumberFormat="1" applyFont="1" applyFill="1" applyBorder="1" applyAlignment="1">
      <alignment horizontal="left" vertical="center"/>
    </xf>
    <xf numFmtId="38" fontId="16" fillId="2" borderId="52" xfId="1" applyFont="1" applyFill="1" applyBorder="1" applyAlignment="1">
      <alignment horizontal="left" vertical="top"/>
    </xf>
    <xf numFmtId="0" fontId="16" fillId="2" borderId="32" xfId="0" applyFont="1" applyFill="1" applyBorder="1">
      <alignment vertical="center"/>
    </xf>
    <xf numFmtId="0" fontId="14" fillId="2" borderId="34" xfId="0" applyFont="1" applyFill="1" applyBorder="1" applyAlignment="1">
      <alignment horizontal="center" vertical="center"/>
    </xf>
    <xf numFmtId="0" fontId="11" fillId="0" borderId="0" xfId="0" applyFont="1" applyAlignment="1">
      <alignment vertical="top" wrapText="1"/>
    </xf>
    <xf numFmtId="0" fontId="68" fillId="0" borderId="0" xfId="0" applyFont="1" applyAlignment="1">
      <alignment horizontal="left" vertical="center"/>
    </xf>
    <xf numFmtId="0" fontId="70" fillId="0" borderId="0" xfId="0" applyFont="1">
      <alignment vertical="center"/>
    </xf>
    <xf numFmtId="0" fontId="70" fillId="0" borderId="0" xfId="0" applyFont="1" applyAlignment="1">
      <alignment horizontal="left" vertical="center"/>
    </xf>
    <xf numFmtId="0" fontId="70" fillId="0" borderId="0" xfId="0" applyFont="1" applyAlignment="1">
      <alignment horizontal="center" vertical="center"/>
    </xf>
    <xf numFmtId="0" fontId="75" fillId="9" borderId="10" xfId="0" applyFont="1" applyFill="1" applyBorder="1">
      <alignment vertical="center"/>
    </xf>
    <xf numFmtId="0" fontId="75" fillId="9" borderId="11" xfId="0" applyFont="1" applyFill="1" applyBorder="1">
      <alignment vertical="center"/>
    </xf>
    <xf numFmtId="0" fontId="75" fillId="9" borderId="11" xfId="0" applyFont="1" applyFill="1" applyBorder="1" applyAlignment="1">
      <alignment horizontal="center" vertical="center"/>
    </xf>
    <xf numFmtId="0" fontId="70" fillId="9" borderId="12" xfId="0" applyFont="1" applyFill="1" applyBorder="1">
      <alignment vertical="center"/>
    </xf>
    <xf numFmtId="0" fontId="70" fillId="9" borderId="11" xfId="0" applyFont="1" applyFill="1" applyBorder="1" applyAlignment="1">
      <alignment horizontal="right" vertical="center"/>
    </xf>
    <xf numFmtId="0" fontId="70" fillId="9" borderId="11" xfId="0" applyFont="1" applyFill="1" applyBorder="1" applyAlignment="1">
      <alignment horizontal="left" vertical="center"/>
    </xf>
    <xf numFmtId="0" fontId="70" fillId="9" borderId="13" xfId="0" applyFont="1" applyFill="1" applyBorder="1">
      <alignment vertical="center"/>
    </xf>
    <xf numFmtId="0" fontId="70" fillId="9" borderId="14" xfId="0" applyFont="1" applyFill="1" applyBorder="1">
      <alignment vertical="center"/>
    </xf>
    <xf numFmtId="0" fontId="0" fillId="9" borderId="15" xfId="0" applyFill="1" applyBorder="1">
      <alignment vertical="center"/>
    </xf>
    <xf numFmtId="0" fontId="0" fillId="9" borderId="8" xfId="0" applyFill="1" applyBorder="1">
      <alignment vertical="center"/>
    </xf>
    <xf numFmtId="0" fontId="77" fillId="9" borderId="16" xfId="0" applyFont="1" applyFill="1" applyBorder="1" applyAlignment="1">
      <alignment vertical="top"/>
    </xf>
    <xf numFmtId="0" fontId="0" fillId="9" borderId="0" xfId="0" applyFill="1">
      <alignment vertical="center"/>
    </xf>
    <xf numFmtId="0" fontId="0" fillId="9" borderId="17" xfId="0" applyFill="1" applyBorder="1">
      <alignment vertical="center"/>
    </xf>
    <xf numFmtId="0" fontId="77" fillId="9" borderId="18" xfId="0" applyFont="1" applyFill="1" applyBorder="1" applyAlignment="1">
      <alignment vertical="top"/>
    </xf>
    <xf numFmtId="0" fontId="70" fillId="9" borderId="17" xfId="0" applyFont="1" applyFill="1" applyBorder="1">
      <alignment vertical="center"/>
    </xf>
    <xf numFmtId="0" fontId="70" fillId="9" borderId="0" xfId="0" applyFont="1" applyFill="1">
      <alignment vertical="center"/>
    </xf>
    <xf numFmtId="0" fontId="70" fillId="9" borderId="18" xfId="0" applyFont="1" applyFill="1" applyBorder="1">
      <alignment vertical="center"/>
    </xf>
    <xf numFmtId="190" fontId="75" fillId="0" borderId="0" xfId="0" applyNumberFormat="1" applyFont="1">
      <alignment vertical="center"/>
    </xf>
    <xf numFmtId="0" fontId="2" fillId="0" borderId="0" xfId="0" applyFont="1" applyAlignment="1"/>
    <xf numFmtId="0" fontId="0" fillId="0" borderId="0" xfId="0" applyAlignment="1"/>
    <xf numFmtId="0" fontId="21" fillId="0" borderId="0" xfId="7" applyFont="1"/>
    <xf numFmtId="0" fontId="21" fillId="2" borderId="0" xfId="7" applyFont="1" applyFill="1"/>
    <xf numFmtId="0" fontId="81" fillId="11" borderId="1" xfId="8" applyFont="1" applyFill="1" applyBorder="1" applyAlignment="1">
      <alignment horizontal="center"/>
    </xf>
    <xf numFmtId="0" fontId="81" fillId="0" borderId="1" xfId="8" applyFont="1" applyBorder="1" applyAlignment="1">
      <alignment horizontal="right" wrapText="1"/>
    </xf>
    <xf numFmtId="0" fontId="81" fillId="0" borderId="1" xfId="8" applyFont="1" applyBorder="1" applyAlignment="1">
      <alignment wrapText="1"/>
    </xf>
    <xf numFmtId="0" fontId="0" fillId="0" borderId="0" xfId="0" applyAlignment="1">
      <alignment horizontal="center" vertical="center"/>
    </xf>
    <xf numFmtId="0" fontId="26" fillId="0" borderId="11" xfId="0" applyFont="1" applyBorder="1" applyAlignment="1">
      <alignment horizontal="center" vertical="center"/>
    </xf>
    <xf numFmtId="0" fontId="3" fillId="0" borderId="18" xfId="0" applyFont="1" applyBorder="1" applyAlignment="1">
      <alignment horizontal="center" vertical="center"/>
    </xf>
    <xf numFmtId="0" fontId="26" fillId="0" borderId="32" xfId="0" applyFont="1" applyBorder="1" applyAlignment="1">
      <alignment horizontal="center" vertical="center"/>
    </xf>
    <xf numFmtId="0" fontId="26" fillId="0" borderId="34" xfId="0" applyFont="1" applyBorder="1">
      <alignment vertical="center"/>
    </xf>
    <xf numFmtId="0" fontId="26" fillId="2" borderId="60" xfId="0" applyFont="1" applyFill="1" applyBorder="1">
      <alignment vertical="center"/>
    </xf>
    <xf numFmtId="38" fontId="26" fillId="0" borderId="14" xfId="1" applyFont="1" applyFill="1" applyBorder="1" applyAlignment="1">
      <alignment horizontal="left" vertical="center"/>
    </xf>
    <xf numFmtId="0" fontId="86" fillId="0" borderId="0" xfId="0" applyFont="1">
      <alignment vertical="center"/>
    </xf>
    <xf numFmtId="38" fontId="86" fillId="0" borderId="0" xfId="1" applyFont="1" applyFill="1" applyBorder="1">
      <alignment vertical="center"/>
    </xf>
    <xf numFmtId="0" fontId="86" fillId="0" borderId="91" xfId="0" applyFont="1" applyBorder="1" applyAlignment="1">
      <alignment horizontal="center" vertical="center"/>
    </xf>
    <xf numFmtId="38" fontId="86" fillId="0" borderId="91" xfId="1" applyFont="1" applyFill="1" applyBorder="1" applyAlignment="1">
      <alignment horizontal="center" vertical="center"/>
    </xf>
    <xf numFmtId="0" fontId="3" fillId="0" borderId="1" xfId="0" applyFont="1" applyBorder="1" applyAlignment="1">
      <alignment horizontal="center" vertical="center"/>
    </xf>
    <xf numFmtId="0" fontId="3" fillId="0" borderId="11" xfId="0" applyFont="1" applyBorder="1" applyAlignment="1">
      <alignment horizontal="center" vertical="center"/>
    </xf>
    <xf numFmtId="0" fontId="14" fillId="2" borderId="102" xfId="0" applyFont="1" applyFill="1" applyBorder="1" applyAlignment="1">
      <alignment vertical="center" wrapText="1"/>
    </xf>
    <xf numFmtId="38" fontId="14" fillId="2" borderId="103" xfId="1" applyFont="1" applyFill="1" applyBorder="1" applyAlignment="1">
      <alignment horizontal="left" vertical="top"/>
    </xf>
    <xf numFmtId="38" fontId="11" fillId="2" borderId="102" xfId="1" applyFont="1" applyFill="1" applyBorder="1" applyAlignment="1">
      <alignment vertical="center"/>
    </xf>
    <xf numFmtId="38" fontId="11" fillId="2" borderId="103" xfId="1" applyFont="1" applyFill="1" applyBorder="1" applyAlignment="1">
      <alignment vertical="center"/>
    </xf>
    <xf numFmtId="38" fontId="11" fillId="2" borderId="104" xfId="1" applyFont="1" applyFill="1" applyBorder="1" applyAlignment="1">
      <alignment vertical="center"/>
    </xf>
    <xf numFmtId="38" fontId="14" fillId="2" borderId="102" xfId="1" applyFont="1" applyFill="1" applyBorder="1" applyAlignment="1">
      <alignment horizontal="left" vertical="top" wrapText="1"/>
    </xf>
    <xf numFmtId="0" fontId="11" fillId="2" borderId="105" xfId="0" applyFont="1" applyFill="1" applyBorder="1" applyAlignment="1">
      <alignment horizontal="center" vertical="center"/>
    </xf>
    <xf numFmtId="0" fontId="2" fillId="2" borderId="19" xfId="0" applyFont="1" applyFill="1" applyBorder="1" applyAlignment="1">
      <alignment vertical="center" wrapText="1"/>
    </xf>
    <xf numFmtId="0" fontId="2" fillId="2" borderId="8" xfId="0" applyFont="1" applyFill="1" applyBorder="1" applyAlignment="1">
      <alignment vertical="center" wrapText="1"/>
    </xf>
    <xf numFmtId="0" fontId="2" fillId="2" borderId="9" xfId="0" applyFont="1" applyFill="1" applyBorder="1" applyAlignment="1">
      <alignment vertical="center" wrapText="1"/>
    </xf>
    <xf numFmtId="0" fontId="2" fillId="2" borderId="7" xfId="0" applyFont="1" applyFill="1" applyBorder="1" applyAlignment="1">
      <alignment vertical="center" wrapText="1"/>
    </xf>
    <xf numFmtId="0" fontId="88" fillId="2" borderId="7" xfId="0" applyFont="1" applyFill="1" applyBorder="1">
      <alignment vertical="center"/>
    </xf>
    <xf numFmtId="0" fontId="14" fillId="2" borderId="7" xfId="0" applyFont="1" applyFill="1" applyBorder="1" applyAlignment="1">
      <alignment horizontal="left" vertical="center"/>
    </xf>
    <xf numFmtId="38" fontId="14" fillId="2" borderId="9" xfId="1" applyFont="1" applyFill="1" applyBorder="1" applyAlignment="1">
      <alignment horizontal="center" vertical="center" wrapText="1"/>
    </xf>
    <xf numFmtId="38" fontId="16" fillId="2" borderId="7" xfId="1" applyFont="1" applyFill="1" applyBorder="1" applyAlignment="1">
      <alignment vertical="center"/>
    </xf>
    <xf numFmtId="0" fontId="11" fillId="2" borderId="92" xfId="0" applyFont="1" applyFill="1" applyBorder="1" applyAlignment="1">
      <alignment horizontal="center" vertical="center"/>
    </xf>
    <xf numFmtId="0" fontId="11" fillId="0" borderId="31" xfId="0" applyFont="1" applyBorder="1" applyAlignment="1">
      <alignment horizontal="center" vertical="center" wrapText="1"/>
    </xf>
    <xf numFmtId="0" fontId="2" fillId="0" borderId="34" xfId="0" applyFont="1" applyBorder="1">
      <alignment vertical="center"/>
    </xf>
    <xf numFmtId="0" fontId="11" fillId="2" borderId="14" xfId="0" applyFont="1" applyFill="1" applyBorder="1">
      <alignment vertical="center"/>
    </xf>
    <xf numFmtId="0" fontId="11" fillId="2" borderId="92" xfId="0" applyFont="1" applyFill="1" applyBorder="1" applyAlignment="1">
      <alignment horizontal="right" vertical="center"/>
    </xf>
    <xf numFmtId="0" fontId="27" fillId="2" borderId="108" xfId="0" applyFont="1" applyFill="1" applyBorder="1">
      <alignment vertical="center"/>
    </xf>
    <xf numFmtId="0" fontId="11" fillId="2" borderId="15" xfId="0" applyFont="1" applyFill="1" applyBorder="1">
      <alignment vertical="center"/>
    </xf>
    <xf numFmtId="0" fontId="2" fillId="2" borderId="92" xfId="0" applyFont="1" applyFill="1" applyBorder="1" applyAlignment="1">
      <alignment horizontal="center" vertical="center"/>
    </xf>
    <xf numFmtId="0" fontId="11" fillId="2" borderId="110" xfId="0" applyFont="1" applyFill="1" applyBorder="1" applyAlignment="1">
      <alignment horizontal="center" vertical="center"/>
    </xf>
    <xf numFmtId="0" fontId="11" fillId="2" borderId="111" xfId="0" applyFont="1" applyFill="1" applyBorder="1" applyAlignment="1">
      <alignment horizontal="center" vertical="center"/>
    </xf>
    <xf numFmtId="0" fontId="11" fillId="2" borderId="107" xfId="0" applyFont="1" applyFill="1" applyBorder="1" applyAlignment="1">
      <alignment horizontal="center" vertical="center"/>
    </xf>
    <xf numFmtId="0" fontId="11" fillId="2" borderId="18" xfId="0" applyFont="1" applyFill="1" applyBorder="1" applyAlignment="1">
      <alignment horizontal="center" vertical="center"/>
    </xf>
    <xf numFmtId="177" fontId="2" fillId="2" borderId="0" xfId="0" applyNumberFormat="1" applyFont="1" applyFill="1">
      <alignment vertical="center"/>
    </xf>
    <xf numFmtId="177" fontId="12" fillId="2" borderId="0" xfId="0" applyNumberFormat="1" applyFont="1" applyFill="1">
      <alignment vertical="center"/>
    </xf>
    <xf numFmtId="49" fontId="16" fillId="2" borderId="28" xfId="0" applyNumberFormat="1" applyFont="1" applyFill="1" applyBorder="1" applyAlignment="1">
      <alignment horizontal="left" vertical="center" indent="1"/>
    </xf>
    <xf numFmtId="0" fontId="16" fillId="2" borderId="88" xfId="0" applyFont="1" applyFill="1" applyBorder="1" applyAlignment="1">
      <alignment horizontal="center" vertical="center"/>
    </xf>
    <xf numFmtId="0" fontId="16" fillId="2" borderId="40" xfId="0" applyFont="1" applyFill="1" applyBorder="1" applyAlignment="1">
      <alignment horizontal="center" vertical="center"/>
    </xf>
    <xf numFmtId="0" fontId="11" fillId="2" borderId="0" xfId="0" applyFont="1" applyFill="1" applyAlignment="1">
      <alignment horizontal="left" vertical="top" wrapText="1"/>
    </xf>
    <xf numFmtId="0" fontId="16" fillId="2" borderId="18" xfId="0" applyFont="1" applyFill="1" applyBorder="1" applyAlignment="1">
      <alignment horizontal="center" vertical="center"/>
    </xf>
    <xf numFmtId="38" fontId="11" fillId="2" borderId="112" xfId="1" applyFont="1" applyFill="1" applyBorder="1" applyAlignment="1">
      <alignment vertical="center"/>
    </xf>
    <xf numFmtId="38" fontId="16" fillId="2" borderId="29" xfId="1" applyFont="1" applyFill="1" applyBorder="1" applyAlignment="1">
      <alignment horizontal="left" vertical="top"/>
    </xf>
    <xf numFmtId="38" fontId="16" fillId="2" borderId="31" xfId="1" applyFont="1" applyFill="1" applyBorder="1" applyAlignment="1">
      <alignment horizontal="left" vertical="top"/>
    </xf>
    <xf numFmtId="0" fontId="16" fillId="2" borderId="34" xfId="0" applyFont="1" applyFill="1" applyBorder="1" applyAlignment="1">
      <alignment horizontal="center" vertical="center"/>
    </xf>
    <xf numFmtId="0" fontId="16" fillId="2" borderId="122" xfId="0" applyFont="1" applyFill="1" applyBorder="1" applyAlignment="1">
      <alignment horizontal="left" vertical="center" indent="1"/>
    </xf>
    <xf numFmtId="0" fontId="11" fillId="2" borderId="123" xfId="0" applyFont="1" applyFill="1" applyBorder="1" applyAlignment="1">
      <alignment horizontal="left" vertical="center" indent="1"/>
    </xf>
    <xf numFmtId="0" fontId="11" fillId="2" borderId="124" xfId="0" applyFont="1" applyFill="1" applyBorder="1" applyAlignment="1">
      <alignment horizontal="left" vertical="center" indent="1"/>
    </xf>
    <xf numFmtId="0" fontId="16" fillId="2" borderId="125" xfId="0" applyFont="1" applyFill="1" applyBorder="1" applyAlignment="1">
      <alignment horizontal="left" vertical="top"/>
    </xf>
    <xf numFmtId="0" fontId="26" fillId="2" borderId="115" xfId="0" applyFont="1" applyFill="1" applyBorder="1" applyAlignment="1">
      <alignment horizontal="right" vertical="center"/>
    </xf>
    <xf numFmtId="0" fontId="11" fillId="2" borderId="115" xfId="0" applyFont="1" applyFill="1" applyBorder="1" applyAlignment="1">
      <alignment horizontal="center" vertical="center"/>
    </xf>
    <xf numFmtId="0" fontId="11" fillId="2" borderId="127" xfId="0" applyFont="1" applyFill="1" applyBorder="1" applyAlignment="1">
      <alignment horizontal="center" vertical="center"/>
    </xf>
    <xf numFmtId="38" fontId="16" fillId="2" borderId="120" xfId="1" applyFont="1" applyFill="1" applyBorder="1" applyAlignment="1">
      <alignment horizontal="left" vertical="top"/>
    </xf>
    <xf numFmtId="0" fontId="11" fillId="2" borderId="121" xfId="0" applyFont="1" applyFill="1" applyBorder="1" applyAlignment="1">
      <alignment horizontal="center" vertical="center"/>
    </xf>
    <xf numFmtId="38" fontId="16" fillId="2" borderId="130" xfId="1" applyFont="1" applyFill="1" applyBorder="1" applyAlignment="1">
      <alignment horizontal="left" vertical="top"/>
    </xf>
    <xf numFmtId="0" fontId="11" fillId="2" borderId="133" xfId="0" applyFont="1" applyFill="1" applyBorder="1" applyAlignment="1">
      <alignment horizontal="center" vertical="center"/>
    </xf>
    <xf numFmtId="38" fontId="16" fillId="2" borderId="134" xfId="1" applyFont="1" applyFill="1" applyBorder="1" applyAlignment="1">
      <alignment horizontal="left" vertical="top"/>
    </xf>
    <xf numFmtId="38" fontId="16" fillId="2" borderId="138" xfId="1" applyFont="1" applyFill="1" applyBorder="1" applyAlignment="1">
      <alignment horizontal="left" vertical="top"/>
    </xf>
    <xf numFmtId="0" fontId="11" fillId="2" borderId="139" xfId="0" applyFont="1" applyFill="1" applyBorder="1" applyAlignment="1">
      <alignment horizontal="center" vertical="center"/>
    </xf>
    <xf numFmtId="0" fontId="26" fillId="2" borderId="138" xfId="0" applyFont="1" applyFill="1" applyBorder="1" applyAlignment="1">
      <alignment horizontal="right" vertical="center"/>
    </xf>
    <xf numFmtId="0" fontId="11" fillId="2" borderId="137" xfId="0" applyFont="1" applyFill="1" applyBorder="1" applyAlignment="1">
      <alignment horizontal="center" vertical="center"/>
    </xf>
    <xf numFmtId="0" fontId="11" fillId="2" borderId="142" xfId="0" applyFont="1" applyFill="1" applyBorder="1" applyAlignment="1">
      <alignment horizontal="center" vertical="center"/>
    </xf>
    <xf numFmtId="188" fontId="26" fillId="2" borderId="143" xfId="0" applyNumberFormat="1" applyFont="1" applyFill="1" applyBorder="1" applyAlignment="1">
      <alignment horizontal="left" vertical="center"/>
    </xf>
    <xf numFmtId="0" fontId="11" fillId="2" borderId="144" xfId="0" applyFont="1" applyFill="1" applyBorder="1" applyAlignment="1">
      <alignment horizontal="left" vertical="center"/>
    </xf>
    <xf numFmtId="0" fontId="11" fillId="2" borderId="144" xfId="0" applyFont="1" applyFill="1" applyBorder="1" applyAlignment="1">
      <alignment horizontal="center" vertical="center"/>
    </xf>
    <xf numFmtId="0" fontId="11" fillId="2" borderId="144" xfId="0" applyFont="1" applyFill="1" applyBorder="1" applyAlignment="1">
      <alignment horizontal="center" vertical="center" wrapText="1"/>
    </xf>
    <xf numFmtId="0" fontId="11" fillId="2" borderId="97" xfId="0" applyFont="1" applyFill="1" applyBorder="1" applyAlignment="1">
      <alignment horizontal="center" vertical="center"/>
    </xf>
    <xf numFmtId="0" fontId="11" fillId="2" borderId="9"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72" fillId="9" borderId="11" xfId="0" applyFont="1" applyFill="1" applyBorder="1" applyAlignment="1">
      <alignment horizontal="center" vertical="center"/>
    </xf>
    <xf numFmtId="0" fontId="72" fillId="9" borderId="12" xfId="0" applyFont="1" applyFill="1" applyBorder="1" applyAlignment="1">
      <alignment horizontal="center" vertical="center"/>
    </xf>
    <xf numFmtId="0" fontId="2" fillId="2" borderId="0" xfId="0" applyFont="1" applyFill="1" applyAlignment="1">
      <alignment horizontal="center" vertical="center" wrapText="1"/>
    </xf>
    <xf numFmtId="0" fontId="84" fillId="0" borderId="0" xfId="0" applyFont="1" applyAlignment="1">
      <alignment horizontal="center" vertical="center"/>
    </xf>
    <xf numFmtId="38" fontId="9" fillId="2" borderId="8" xfId="1" applyFont="1" applyFill="1" applyBorder="1" applyAlignment="1">
      <alignment vertical="center" wrapText="1"/>
    </xf>
    <xf numFmtId="0" fontId="21" fillId="2" borderId="0" xfId="0" applyFont="1" applyFill="1" applyAlignment="1">
      <alignment vertical="center" wrapText="1"/>
    </xf>
    <xf numFmtId="0" fontId="73" fillId="12" borderId="44" xfId="0" applyFont="1" applyFill="1" applyBorder="1" applyAlignment="1">
      <alignment horizontal="center" vertical="top"/>
    </xf>
    <xf numFmtId="0" fontId="74" fillId="0" borderId="23" xfId="0" applyFont="1" applyBorder="1" applyAlignment="1">
      <alignment vertical="top"/>
    </xf>
    <xf numFmtId="0" fontId="74" fillId="12" borderId="87" xfId="0" applyFont="1" applyFill="1" applyBorder="1" applyAlignment="1">
      <alignment vertical="top"/>
    </xf>
    <xf numFmtId="0" fontId="70" fillId="0" borderId="88" xfId="0" applyFont="1" applyBorder="1">
      <alignment vertical="center"/>
    </xf>
    <xf numFmtId="0" fontId="79" fillId="7" borderId="11" xfId="0" applyFont="1" applyFill="1" applyBorder="1" applyAlignment="1">
      <alignment horizontal="center" vertical="center"/>
    </xf>
    <xf numFmtId="0" fontId="0" fillId="7" borderId="11" xfId="0" applyFill="1" applyBorder="1">
      <alignment vertical="center"/>
    </xf>
    <xf numFmtId="0" fontId="0" fillId="7" borderId="32" xfId="0" applyFill="1" applyBorder="1">
      <alignment vertical="center"/>
    </xf>
    <xf numFmtId="0" fontId="83" fillId="0" borderId="0" xfId="0" applyFont="1" applyAlignment="1"/>
    <xf numFmtId="0" fontId="70" fillId="0" borderId="0" xfId="0" applyFont="1" applyAlignment="1">
      <alignment vertical="center" wrapText="1"/>
    </xf>
    <xf numFmtId="0" fontId="0" fillId="9" borderId="10" xfId="0" applyFill="1" applyBorder="1">
      <alignment vertical="center"/>
    </xf>
    <xf numFmtId="0" fontId="72" fillId="9" borderId="11" xfId="0" applyFont="1" applyFill="1" applyBorder="1">
      <alignment vertical="center"/>
    </xf>
    <xf numFmtId="0" fontId="0" fillId="9" borderId="13" xfId="0" applyFill="1" applyBorder="1">
      <alignment vertical="center"/>
    </xf>
    <xf numFmtId="0" fontId="0" fillId="9" borderId="12" xfId="0" applyFill="1" applyBorder="1">
      <alignment vertical="center"/>
    </xf>
    <xf numFmtId="0" fontId="0" fillId="9" borderId="19" xfId="0" applyFill="1" applyBorder="1">
      <alignment vertical="center"/>
    </xf>
    <xf numFmtId="0" fontId="77" fillId="9" borderId="9" xfId="0" applyFont="1" applyFill="1" applyBorder="1" applyAlignment="1">
      <alignment vertical="top"/>
    </xf>
    <xf numFmtId="0" fontId="70" fillId="9" borderId="11" xfId="0" applyFont="1" applyFill="1" applyBorder="1">
      <alignment vertical="center"/>
    </xf>
    <xf numFmtId="0" fontId="0" fillId="9" borderId="45" xfId="0" applyFill="1" applyBorder="1">
      <alignment vertical="center"/>
    </xf>
    <xf numFmtId="0" fontId="77" fillId="9" borderId="33" xfId="0" applyFont="1" applyFill="1" applyBorder="1" applyAlignment="1">
      <alignment vertical="top"/>
    </xf>
    <xf numFmtId="177" fontId="26" fillId="3" borderId="52" xfId="0" applyNumberFormat="1" applyFont="1" applyFill="1" applyBorder="1" applyAlignment="1">
      <alignment horizontal="center" vertical="center"/>
    </xf>
    <xf numFmtId="0" fontId="26" fillId="3" borderId="42" xfId="0" applyFont="1" applyFill="1" applyBorder="1" applyAlignment="1">
      <alignment horizontal="center" vertical="center"/>
    </xf>
    <xf numFmtId="177" fontId="26" fillId="3" borderId="43" xfId="0" applyNumberFormat="1" applyFont="1" applyFill="1" applyBorder="1" applyAlignment="1">
      <alignment horizontal="center" vertical="center"/>
    </xf>
    <xf numFmtId="0" fontId="26" fillId="3" borderId="44" xfId="0" applyFont="1" applyFill="1" applyBorder="1" applyAlignment="1">
      <alignment horizontal="center" vertical="center"/>
    </xf>
    <xf numFmtId="176" fontId="27" fillId="0" borderId="7" xfId="0" applyNumberFormat="1" applyFont="1" applyBorder="1" applyAlignment="1">
      <alignment horizontal="center" vertical="center"/>
    </xf>
    <xf numFmtId="0" fontId="26" fillId="0" borderId="8" xfId="0" applyFont="1" applyBorder="1" applyAlignment="1">
      <alignment horizontal="center" vertical="center"/>
    </xf>
    <xf numFmtId="177" fontId="26" fillId="3" borderId="9" xfId="0" applyNumberFormat="1" applyFont="1" applyFill="1" applyBorder="1" applyAlignment="1">
      <alignment horizontal="center" vertical="center"/>
    </xf>
    <xf numFmtId="0" fontId="3" fillId="2" borderId="8" xfId="0" applyFont="1" applyFill="1" applyBorder="1" applyAlignment="1">
      <alignment horizontal="center" vertical="center"/>
    </xf>
    <xf numFmtId="0" fontId="3" fillId="2" borderId="92" xfId="0" applyFont="1" applyFill="1" applyBorder="1" applyAlignment="1">
      <alignment horizontal="center" vertical="center"/>
    </xf>
    <xf numFmtId="186" fontId="26" fillId="0" borderId="17" xfId="0" applyNumberFormat="1" applyFont="1" applyBorder="1" applyAlignment="1">
      <alignment horizontal="center" vertical="center"/>
    </xf>
    <xf numFmtId="186" fontId="26" fillId="0" borderId="16" xfId="0" applyNumberFormat="1" applyFont="1" applyBorder="1" applyAlignment="1">
      <alignment horizontal="center" vertical="center"/>
    </xf>
    <xf numFmtId="177" fontId="26" fillId="3" borderId="20" xfId="0" applyNumberFormat="1" applyFont="1" applyFill="1" applyBorder="1" applyAlignment="1">
      <alignment horizontal="center" vertical="center"/>
    </xf>
    <xf numFmtId="0" fontId="26" fillId="0" borderId="22" xfId="0" applyFont="1" applyBorder="1" applyAlignment="1">
      <alignment horizontal="center" vertical="center"/>
    </xf>
    <xf numFmtId="177" fontId="26" fillId="0" borderId="21" xfId="0" applyNumberFormat="1" applyFont="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186" fontId="26" fillId="0" borderId="31" xfId="0" applyNumberFormat="1" applyFont="1" applyBorder="1" applyAlignment="1">
      <alignment horizontal="center" vertical="center"/>
    </xf>
    <xf numFmtId="186" fontId="26" fillId="0" borderId="33" xfId="0" applyNumberFormat="1" applyFont="1" applyBorder="1" applyAlignment="1">
      <alignment horizontal="center" vertical="center"/>
    </xf>
    <xf numFmtId="38" fontId="26" fillId="7" borderId="4" xfId="1" applyFont="1" applyFill="1" applyBorder="1" applyAlignment="1">
      <alignment vertical="center"/>
    </xf>
    <xf numFmtId="0" fontId="26" fillId="7" borderId="106" xfId="0" applyFont="1" applyFill="1" applyBorder="1" applyAlignment="1">
      <alignment horizontal="left" vertical="center"/>
    </xf>
    <xf numFmtId="0" fontId="26" fillId="13" borderId="19" xfId="0" applyFont="1" applyFill="1" applyBorder="1">
      <alignment vertical="center"/>
    </xf>
    <xf numFmtId="0" fontId="26" fillId="13" borderId="8" xfId="0" applyFont="1" applyFill="1" applyBorder="1">
      <alignment vertical="center"/>
    </xf>
    <xf numFmtId="192" fontId="26" fillId="13" borderId="42" xfId="1" applyNumberFormat="1" applyFont="1" applyFill="1" applyBorder="1" applyAlignment="1">
      <alignment horizontal="left" vertical="center" indent="4"/>
    </xf>
    <xf numFmtId="0" fontId="26" fillId="13" borderId="42" xfId="0" applyFont="1" applyFill="1" applyBorder="1" applyAlignment="1">
      <alignment horizontal="center" vertical="center"/>
    </xf>
    <xf numFmtId="38" fontId="26" fillId="13" borderId="44" xfId="1" applyFont="1" applyFill="1" applyBorder="1" applyAlignment="1">
      <alignment horizontal="left" vertical="center"/>
    </xf>
    <xf numFmtId="0" fontId="26" fillId="13" borderId="11" xfId="0" applyFont="1" applyFill="1" applyBorder="1" applyAlignment="1">
      <alignment horizontal="left" vertical="center"/>
    </xf>
    <xf numFmtId="192" fontId="26" fillId="14" borderId="11" xfId="1" applyNumberFormat="1" applyFont="1" applyFill="1" applyBorder="1" applyAlignment="1">
      <alignment horizontal="left" vertical="center" indent="4"/>
    </xf>
    <xf numFmtId="38" fontId="26" fillId="6" borderId="157" xfId="1" applyFont="1" applyFill="1" applyBorder="1" applyAlignment="1">
      <alignment vertical="center"/>
    </xf>
    <xf numFmtId="0" fontId="26" fillId="6" borderId="158" xfId="0" applyFont="1" applyFill="1" applyBorder="1" applyAlignment="1">
      <alignment horizontal="center" vertical="center"/>
    </xf>
    <xf numFmtId="38" fontId="26" fillId="6" borderId="158" xfId="1" applyFont="1" applyFill="1" applyBorder="1" applyAlignment="1">
      <alignment horizontal="right" vertical="center"/>
    </xf>
    <xf numFmtId="0" fontId="85" fillId="6" borderId="160" xfId="0" applyFont="1" applyFill="1" applyBorder="1" applyAlignment="1">
      <alignment horizontal="left" vertical="center"/>
    </xf>
    <xf numFmtId="192" fontId="26" fillId="13" borderId="11" xfId="1" applyNumberFormat="1" applyFont="1" applyFill="1" applyBorder="1" applyAlignment="1">
      <alignment horizontal="left" vertical="center" indent="4"/>
    </xf>
    <xf numFmtId="0" fontId="26" fillId="13" borderId="11" xfId="0" applyFont="1" applyFill="1" applyBorder="1" applyAlignment="1">
      <alignment horizontal="center" vertical="center"/>
    </xf>
    <xf numFmtId="38" fontId="26" fillId="13" borderId="14" xfId="1" applyFont="1" applyFill="1" applyBorder="1" applyAlignment="1">
      <alignment horizontal="left" vertical="center"/>
    </xf>
    <xf numFmtId="38" fontId="26" fillId="6" borderId="158" xfId="1" applyFont="1" applyFill="1" applyBorder="1" applyAlignment="1">
      <alignment vertical="center"/>
    </xf>
    <xf numFmtId="0" fontId="85" fillId="6" borderId="158" xfId="0" applyFont="1" applyFill="1" applyBorder="1" applyAlignment="1">
      <alignment horizontal="center" vertical="center"/>
    </xf>
    <xf numFmtId="0" fontId="26" fillId="7" borderId="53" xfId="0" applyFont="1" applyFill="1" applyBorder="1" applyAlignment="1">
      <alignment horizontal="left" vertical="center"/>
    </xf>
    <xf numFmtId="0" fontId="26" fillId="15" borderId="38" xfId="0" applyFont="1" applyFill="1" applyBorder="1">
      <alignment vertical="center"/>
    </xf>
    <xf numFmtId="0" fontId="95" fillId="0" borderId="32" xfId="0" applyFont="1" applyBorder="1">
      <alignment vertical="center"/>
    </xf>
    <xf numFmtId="0" fontId="11" fillId="2" borderId="26" xfId="0" applyFont="1" applyFill="1" applyBorder="1">
      <alignment vertical="center"/>
    </xf>
    <xf numFmtId="0" fontId="11" fillId="0" borderId="29" xfId="0" applyFont="1" applyBorder="1">
      <alignment vertical="center"/>
    </xf>
    <xf numFmtId="0" fontId="11" fillId="0" borderId="30" xfId="0" applyFont="1" applyBorder="1">
      <alignment vertical="center"/>
    </xf>
    <xf numFmtId="0" fontId="11" fillId="2" borderId="20" xfId="0" applyFont="1" applyFill="1" applyBorder="1">
      <alignment vertical="center"/>
    </xf>
    <xf numFmtId="0" fontId="11" fillId="2" borderId="21" xfId="0" applyFont="1" applyFill="1" applyBorder="1">
      <alignment vertical="center"/>
    </xf>
    <xf numFmtId="0" fontId="11" fillId="0" borderId="45" xfId="0" applyFont="1" applyBorder="1">
      <alignment vertical="center"/>
    </xf>
    <xf numFmtId="0" fontId="11" fillId="2" borderId="1" xfId="0" applyFont="1" applyFill="1" applyBorder="1">
      <alignment vertical="center"/>
    </xf>
    <xf numFmtId="0" fontId="11" fillId="0" borderId="46" xfId="0" applyFont="1" applyBorder="1">
      <alignment vertical="center"/>
    </xf>
    <xf numFmtId="0" fontId="11" fillId="2" borderId="162" xfId="0" applyFont="1" applyFill="1" applyBorder="1">
      <alignment vertical="center"/>
    </xf>
    <xf numFmtId="0" fontId="3" fillId="0" borderId="1" xfId="0" applyFont="1" applyBorder="1">
      <alignment vertical="center"/>
    </xf>
    <xf numFmtId="38" fontId="28" fillId="2" borderId="29" xfId="1" applyFont="1" applyFill="1" applyBorder="1" applyAlignment="1">
      <alignment horizontal="right" vertical="center"/>
    </xf>
    <xf numFmtId="38" fontId="18" fillId="0" borderId="32" xfId="1" applyFont="1" applyFill="1" applyBorder="1" applyAlignment="1">
      <alignment horizontal="right" vertical="center"/>
    </xf>
    <xf numFmtId="38" fontId="26" fillId="2" borderId="136" xfId="1" applyFont="1" applyFill="1" applyBorder="1" applyAlignment="1">
      <alignment horizontal="right" vertical="center"/>
    </xf>
    <xf numFmtId="38" fontId="28" fillId="2" borderId="8" xfId="1" applyFont="1" applyFill="1" applyBorder="1" applyAlignment="1">
      <alignment horizontal="right" vertical="center"/>
    </xf>
    <xf numFmtId="38" fontId="16" fillId="2" borderId="68" xfId="1" applyFont="1" applyFill="1" applyBorder="1" applyAlignment="1">
      <alignment vertical="top" wrapText="1"/>
    </xf>
    <xf numFmtId="38" fontId="16" fillId="2" borderId="7" xfId="1" applyFont="1" applyFill="1" applyBorder="1" applyAlignment="1">
      <alignment vertical="top" wrapText="1"/>
    </xf>
    <xf numFmtId="0" fontId="2" fillId="2" borderId="13"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6" xfId="0" applyFont="1" applyFill="1" applyBorder="1" applyAlignment="1">
      <alignment horizontal="center" vertical="center" wrapText="1"/>
    </xf>
    <xf numFmtId="38" fontId="11" fillId="2" borderId="69" xfId="1" applyFont="1" applyFill="1" applyBorder="1" applyAlignment="1">
      <alignment horizontal="center" vertical="center" shrinkToFit="1"/>
    </xf>
    <xf numFmtId="38" fontId="11" fillId="2" borderId="9" xfId="1" applyFont="1" applyFill="1" applyBorder="1" applyAlignment="1">
      <alignment horizontal="center" vertical="center" shrinkToFit="1"/>
    </xf>
    <xf numFmtId="38" fontId="26" fillId="0" borderId="70" xfId="1" applyFont="1" applyFill="1" applyBorder="1" applyAlignment="1">
      <alignment horizontal="right" vertical="center" wrapText="1"/>
    </xf>
    <xf numFmtId="38" fontId="26" fillId="0" borderId="8" xfId="1" applyFont="1" applyFill="1" applyBorder="1" applyAlignment="1">
      <alignment horizontal="right" vertical="center" wrapText="1"/>
    </xf>
    <xf numFmtId="0" fontId="11" fillId="2" borderId="69" xfId="0" applyFont="1" applyFill="1" applyBorder="1" applyAlignment="1">
      <alignment horizontal="center" vertical="center" shrinkToFit="1"/>
    </xf>
    <xf numFmtId="0" fontId="11" fillId="2" borderId="9" xfId="0" applyFont="1" applyFill="1" applyBorder="1" applyAlignment="1">
      <alignment horizontal="center" vertical="center" shrinkToFit="1"/>
    </xf>
    <xf numFmtId="0" fontId="11" fillId="2" borderId="104" xfId="0" applyFont="1" applyFill="1" applyBorder="1" applyAlignment="1">
      <alignment horizontal="center" vertical="center" wrapText="1"/>
    </xf>
    <xf numFmtId="0" fontId="11" fillId="2" borderId="9" xfId="0" applyFont="1" applyFill="1" applyBorder="1" applyAlignment="1">
      <alignment horizontal="center" vertical="center" wrapText="1"/>
    </xf>
    <xf numFmtId="38" fontId="14" fillId="2" borderId="103" xfId="1" applyFont="1" applyFill="1" applyBorder="1" applyAlignment="1">
      <alignment horizontal="center" vertical="center"/>
    </xf>
    <xf numFmtId="38" fontId="14" fillId="2" borderId="8" xfId="1" applyFont="1" applyFill="1" applyBorder="1" applyAlignment="1">
      <alignment horizontal="center" vertical="center"/>
    </xf>
    <xf numFmtId="38" fontId="11" fillId="2" borderId="104" xfId="1" applyFont="1" applyFill="1" applyBorder="1" applyAlignment="1">
      <alignment horizontal="center" vertical="center"/>
    </xf>
    <xf numFmtId="38" fontId="11" fillId="2" borderId="9" xfId="1" applyFont="1" applyFill="1" applyBorder="1" applyAlignment="1">
      <alignment horizontal="center" vertical="center"/>
    </xf>
    <xf numFmtId="38" fontId="14" fillId="2" borderId="103" xfId="1" applyFont="1" applyFill="1" applyBorder="1" applyAlignment="1">
      <alignment horizontal="right" vertical="center" wrapText="1"/>
    </xf>
    <xf numFmtId="38" fontId="14" fillId="2" borderId="8" xfId="1" applyFont="1" applyFill="1" applyBorder="1" applyAlignment="1">
      <alignment horizontal="right"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13" xfId="0" applyFont="1" applyFill="1" applyBorder="1" applyAlignment="1">
      <alignment horizontal="left" vertical="center" shrinkToFit="1"/>
    </xf>
    <xf numFmtId="0" fontId="11" fillId="2" borderId="11" xfId="0" applyFont="1" applyFill="1" applyBorder="1" applyAlignment="1">
      <alignment horizontal="left" vertical="center" shrinkToFit="1"/>
    </xf>
    <xf numFmtId="0" fontId="11" fillId="2" borderId="12" xfId="0" applyFont="1" applyFill="1" applyBorder="1" applyAlignment="1">
      <alignment horizontal="left" vertical="center" shrinkToFit="1"/>
    </xf>
    <xf numFmtId="0" fontId="11" fillId="2" borderId="17" xfId="0" applyFont="1" applyFill="1" applyBorder="1" applyAlignment="1">
      <alignment horizontal="center" vertical="center" shrinkToFit="1"/>
    </xf>
    <xf numFmtId="0" fontId="11" fillId="2" borderId="0" xfId="0" applyFont="1" applyFill="1" applyAlignment="1">
      <alignment horizontal="center" vertical="center" shrinkToFit="1"/>
    </xf>
    <xf numFmtId="0" fontId="11" fillId="2" borderId="16" xfId="0" applyFont="1" applyFill="1" applyBorder="1" applyAlignment="1">
      <alignment horizontal="center" vertical="center" shrinkToFit="1"/>
    </xf>
    <xf numFmtId="0" fontId="2" fillId="2" borderId="17" xfId="0" applyFont="1" applyFill="1" applyBorder="1" applyAlignment="1">
      <alignment horizontal="left" vertical="center" wrapText="1" shrinkToFit="1"/>
    </xf>
    <xf numFmtId="0" fontId="2" fillId="2" borderId="0" xfId="0" applyFont="1" applyFill="1" applyAlignment="1">
      <alignment horizontal="left" vertical="center" wrapText="1" shrinkToFit="1"/>
    </xf>
    <xf numFmtId="0" fontId="2" fillId="2" borderId="16" xfId="0" applyFont="1" applyFill="1" applyBorder="1" applyAlignment="1">
      <alignment horizontal="left" vertical="center" wrapText="1" shrinkToFit="1"/>
    </xf>
    <xf numFmtId="38" fontId="16" fillId="2" borderId="11" xfId="1" applyFont="1" applyFill="1" applyBorder="1" applyAlignment="1">
      <alignment horizontal="left" vertical="top" wrapText="1"/>
    </xf>
    <xf numFmtId="38" fontId="16" fillId="2" borderId="8" xfId="1" applyFont="1" applyFill="1" applyBorder="1" applyAlignment="1">
      <alignment horizontal="left" vertical="top" wrapText="1"/>
    </xf>
    <xf numFmtId="0" fontId="89" fillId="2" borderId="0" xfId="0" applyFont="1" applyFill="1" applyAlignment="1">
      <alignment horizontal="center" vertical="center" shrinkToFit="1"/>
    </xf>
    <xf numFmtId="38" fontId="26" fillId="2" borderId="70" xfId="1" applyFont="1" applyFill="1" applyBorder="1" applyAlignment="1">
      <alignment horizontal="right" vertical="center"/>
    </xf>
    <xf numFmtId="38" fontId="26" fillId="2" borderId="8" xfId="1" applyFont="1" applyFill="1" applyBorder="1" applyAlignment="1">
      <alignment horizontal="right" vertical="center"/>
    </xf>
    <xf numFmtId="38" fontId="90" fillId="2" borderId="8" xfId="1" applyFont="1" applyFill="1" applyBorder="1" applyAlignment="1">
      <alignment horizontal="right" vertical="center" wrapText="1"/>
    </xf>
    <xf numFmtId="0" fontId="16" fillId="2" borderId="0" xfId="0" applyFont="1" applyFill="1" applyAlignment="1">
      <alignment horizontal="left" vertical="top" wrapText="1"/>
    </xf>
    <xf numFmtId="0" fontId="16" fillId="2" borderId="8" xfId="0" applyFont="1" applyFill="1" applyBorder="1" applyAlignment="1">
      <alignment horizontal="left" vertical="top" wrapText="1"/>
    </xf>
    <xf numFmtId="38" fontId="26" fillId="2" borderId="65" xfId="1" applyFont="1" applyFill="1" applyBorder="1" applyAlignment="1">
      <alignment horizontal="right" vertical="center"/>
    </xf>
    <xf numFmtId="38" fontId="26" fillId="2" borderId="66" xfId="1" applyFont="1" applyFill="1" applyBorder="1" applyAlignment="1">
      <alignment horizontal="right" vertical="center"/>
    </xf>
    <xf numFmtId="0" fontId="2" fillId="2" borderId="130" xfId="0" applyFont="1" applyFill="1" applyBorder="1" applyAlignment="1">
      <alignment horizontal="left" vertical="center" shrinkToFit="1"/>
    </xf>
    <xf numFmtId="0" fontId="2" fillId="2" borderId="131" xfId="0" applyFont="1" applyFill="1" applyBorder="1" applyAlignment="1">
      <alignment horizontal="left" vertical="center" shrinkToFit="1"/>
    </xf>
    <xf numFmtId="0" fontId="2" fillId="2" borderId="132" xfId="0" applyFont="1" applyFill="1" applyBorder="1" applyAlignment="1">
      <alignment horizontal="left" vertical="center" shrinkToFit="1"/>
    </xf>
    <xf numFmtId="0" fontId="2" fillId="2" borderId="93" xfId="0" applyFont="1" applyFill="1" applyBorder="1" applyAlignment="1">
      <alignment horizontal="center" vertical="center" wrapText="1"/>
    </xf>
    <xf numFmtId="0" fontId="2" fillId="2" borderId="94" xfId="0" applyFont="1" applyFill="1" applyBorder="1" applyAlignment="1">
      <alignment horizontal="center" vertical="center" wrapText="1"/>
    </xf>
    <xf numFmtId="0" fontId="2" fillId="2" borderId="95" xfId="0" applyFont="1" applyFill="1" applyBorder="1" applyAlignment="1">
      <alignment horizontal="center" vertical="center" wrapText="1"/>
    </xf>
    <xf numFmtId="0" fontId="2" fillId="2" borderId="15" xfId="0" applyFont="1" applyFill="1" applyBorder="1" applyAlignment="1">
      <alignment horizontal="center" vertical="center" wrapText="1"/>
    </xf>
    <xf numFmtId="176" fontId="3" fillId="2" borderId="76" xfId="0" applyNumberFormat="1" applyFont="1" applyFill="1" applyBorder="1" applyAlignment="1">
      <alignment horizontal="center" vertical="center" shrinkToFit="1"/>
    </xf>
    <xf numFmtId="176" fontId="3" fillId="2" borderId="66" xfId="0" applyNumberFormat="1" applyFont="1" applyFill="1" applyBorder="1" applyAlignment="1">
      <alignment horizontal="center" vertical="center" shrinkToFit="1"/>
    </xf>
    <xf numFmtId="0" fontId="26" fillId="2" borderId="72" xfId="0" quotePrefix="1" applyFont="1" applyFill="1" applyBorder="1" applyAlignment="1">
      <alignment horizontal="center" vertical="center"/>
    </xf>
    <xf numFmtId="0" fontId="26" fillId="2" borderId="74" xfId="0" quotePrefix="1" applyFont="1" applyFill="1" applyBorder="1" applyAlignment="1">
      <alignment horizontal="center" vertical="center"/>
    </xf>
    <xf numFmtId="176" fontId="3" fillId="2" borderId="65" xfId="0" applyNumberFormat="1" applyFont="1" applyFill="1" applyBorder="1" applyAlignment="1">
      <alignment horizontal="center" vertical="center" shrinkToFit="1"/>
    </xf>
    <xf numFmtId="38" fontId="16" fillId="2" borderId="68" xfId="1" applyFont="1" applyFill="1" applyBorder="1" applyAlignment="1">
      <alignment horizontal="left" vertical="top"/>
    </xf>
    <xf numFmtId="38" fontId="16" fillId="2" borderId="7" xfId="1" applyFont="1" applyFill="1" applyBorder="1" applyAlignment="1">
      <alignment horizontal="left" vertical="top"/>
    </xf>
    <xf numFmtId="0" fontId="11" fillId="2" borderId="7" xfId="0" applyFont="1" applyFill="1" applyBorder="1" applyAlignment="1">
      <alignment horizontal="center" vertical="center"/>
    </xf>
    <xf numFmtId="0" fontId="11" fillId="2" borderId="9" xfId="0" applyFont="1" applyFill="1" applyBorder="1" applyAlignment="1">
      <alignment horizontal="center" vertical="center"/>
    </xf>
    <xf numFmtId="189" fontId="63" fillId="2" borderId="75" xfId="0" applyNumberFormat="1" applyFont="1" applyFill="1" applyBorder="1" applyAlignment="1">
      <alignment horizontal="center" vertical="center"/>
    </xf>
    <xf numFmtId="189" fontId="63" fillId="2" borderId="77" xfId="0" applyNumberFormat="1" applyFont="1" applyFill="1" applyBorder="1" applyAlignment="1">
      <alignment horizontal="center" vertical="center"/>
    </xf>
    <xf numFmtId="0" fontId="26" fillId="2" borderId="75" xfId="0" quotePrefix="1" applyFont="1" applyFill="1" applyBorder="1" applyAlignment="1">
      <alignment horizontal="center" vertical="center"/>
    </xf>
    <xf numFmtId="0" fontId="26" fillId="2" borderId="77" xfId="0" quotePrefix="1" applyFont="1" applyFill="1" applyBorder="1" applyAlignment="1">
      <alignment horizontal="center" vertical="center"/>
    </xf>
    <xf numFmtId="0" fontId="26" fillId="2" borderId="65" xfId="0" quotePrefix="1" applyFont="1" applyFill="1" applyBorder="1" applyAlignment="1">
      <alignment horizontal="center" vertical="center"/>
    </xf>
    <xf numFmtId="0" fontId="26" fillId="2" borderId="67" xfId="0" quotePrefix="1" applyFont="1" applyFill="1" applyBorder="1" applyAlignment="1">
      <alignment horizontal="center" vertical="center"/>
    </xf>
    <xf numFmtId="182" fontId="26" fillId="2" borderId="82" xfId="0" applyNumberFormat="1" applyFont="1" applyFill="1" applyBorder="1" applyAlignment="1">
      <alignment horizontal="right" vertical="center"/>
    </xf>
    <xf numFmtId="182" fontId="26" fillId="2" borderId="77" xfId="0" applyNumberFormat="1" applyFont="1" applyFill="1" applyBorder="1" applyAlignment="1">
      <alignment horizontal="right" vertical="center"/>
    </xf>
    <xf numFmtId="38" fontId="26" fillId="2" borderId="75" xfId="1" applyFont="1" applyFill="1" applyBorder="1" applyAlignment="1">
      <alignment horizontal="right" vertical="center"/>
    </xf>
    <xf numFmtId="38" fontId="26" fillId="2" borderId="76" xfId="1" applyFont="1" applyFill="1" applyBorder="1" applyAlignment="1">
      <alignment horizontal="right" vertical="center"/>
    </xf>
    <xf numFmtId="0" fontId="16" fillId="2" borderId="15" xfId="0" applyFont="1" applyFill="1" applyBorder="1" applyAlignment="1">
      <alignment horizontal="center" vertical="center"/>
    </xf>
    <xf numFmtId="0" fontId="16" fillId="2" borderId="0" xfId="0" applyFont="1" applyFill="1" applyAlignment="1">
      <alignment horizontal="center" vertical="center"/>
    </xf>
    <xf numFmtId="0" fontId="16" fillId="2" borderId="16" xfId="0" applyFont="1" applyFill="1" applyBorder="1" applyAlignment="1">
      <alignment horizontal="center" vertical="center"/>
    </xf>
    <xf numFmtId="0" fontId="16" fillId="2" borderId="114" xfId="0" applyFont="1" applyFill="1" applyBorder="1" applyAlignment="1">
      <alignment horizontal="center" vertical="center"/>
    </xf>
    <xf numFmtId="0" fontId="16" fillId="2" borderId="115" xfId="0" applyFont="1" applyFill="1" applyBorder="1" applyAlignment="1">
      <alignment horizontal="center" vertical="center"/>
    </xf>
    <xf numFmtId="0" fontId="16" fillId="2" borderId="116" xfId="0" applyFont="1" applyFill="1" applyBorder="1" applyAlignment="1">
      <alignment horizontal="center" vertical="center"/>
    </xf>
    <xf numFmtId="0" fontId="11" fillId="2" borderId="15" xfId="0" applyFont="1" applyFill="1" applyBorder="1" applyAlignment="1">
      <alignment horizontal="left" vertical="center"/>
    </xf>
    <xf numFmtId="0" fontId="11" fillId="2" borderId="8" xfId="0" applyFont="1" applyFill="1" applyBorder="1" applyAlignment="1">
      <alignment horizontal="left" vertical="center"/>
    </xf>
    <xf numFmtId="0" fontId="11" fillId="2" borderId="92" xfId="0" applyFont="1" applyFill="1" applyBorder="1" applyAlignment="1">
      <alignment horizontal="left" vertical="center"/>
    </xf>
    <xf numFmtId="0" fontId="2" fillId="10" borderId="46" xfId="0" applyFont="1" applyFill="1" applyBorder="1" applyAlignment="1">
      <alignment horizontal="center" vertical="center"/>
    </xf>
    <xf numFmtId="0" fontId="2" fillId="10" borderId="29" xfId="0" applyFont="1" applyFill="1" applyBorder="1" applyAlignment="1">
      <alignment horizontal="center" vertical="center"/>
    </xf>
    <xf numFmtId="0" fontId="2" fillId="10" borderId="30" xfId="0" applyFont="1" applyFill="1" applyBorder="1" applyAlignment="1">
      <alignment horizontal="center" vertical="center"/>
    </xf>
    <xf numFmtId="180" fontId="18" fillId="2" borderId="46" xfId="0" applyNumberFormat="1" applyFont="1" applyFill="1" applyBorder="1" applyAlignment="1">
      <alignment horizontal="right" vertical="center"/>
    </xf>
    <xf numFmtId="180" fontId="18" fillId="2" borderId="29" xfId="0" applyNumberFormat="1" applyFont="1" applyFill="1" applyBorder="1" applyAlignment="1">
      <alignment horizontal="right" vertical="center"/>
    </xf>
    <xf numFmtId="49" fontId="11" fillId="2" borderId="29" xfId="0" applyNumberFormat="1" applyFont="1" applyFill="1" applyBorder="1" applyAlignment="1">
      <alignment horizontal="center" vertical="center"/>
    </xf>
    <xf numFmtId="49" fontId="11" fillId="2" borderId="30" xfId="0" applyNumberFormat="1" applyFont="1" applyFill="1" applyBorder="1" applyAlignment="1">
      <alignment horizontal="center" vertical="center"/>
    </xf>
    <xf numFmtId="178" fontId="18" fillId="2" borderId="76" xfId="0" applyNumberFormat="1" applyFont="1" applyFill="1" applyBorder="1" applyAlignment="1">
      <alignment horizontal="right" vertical="center" shrinkToFit="1"/>
    </xf>
    <xf numFmtId="0" fontId="11" fillId="2" borderId="18" xfId="0" applyFont="1" applyFill="1" applyBorder="1" applyAlignment="1">
      <alignment horizontal="center" vertical="center"/>
    </xf>
    <xf numFmtId="0" fontId="11" fillId="2" borderId="8" xfId="0" applyFont="1" applyFill="1" applyBorder="1" applyAlignment="1">
      <alignment horizontal="center" vertical="center"/>
    </xf>
    <xf numFmtId="182" fontId="26" fillId="0" borderId="82" xfId="0" applyNumberFormat="1" applyFont="1" applyBorder="1" applyAlignment="1">
      <alignment horizontal="right" vertical="center"/>
    </xf>
    <xf numFmtId="182" fontId="26" fillId="0" borderId="77" xfId="0" applyNumberFormat="1" applyFont="1" applyBorder="1" applyAlignment="1">
      <alignment horizontal="right" vertical="center"/>
    </xf>
    <xf numFmtId="182" fontId="26" fillId="0" borderId="71" xfId="0" applyNumberFormat="1" applyFont="1" applyBorder="1" applyAlignment="1">
      <alignment horizontal="right" vertical="center"/>
    </xf>
    <xf numFmtId="182" fontId="26" fillId="0" borderId="67" xfId="0" applyNumberFormat="1" applyFont="1" applyBorder="1" applyAlignment="1">
      <alignment horizontal="right" vertical="center"/>
    </xf>
    <xf numFmtId="176" fontId="3" fillId="2" borderId="75" xfId="0" applyNumberFormat="1" applyFont="1" applyFill="1" applyBorder="1" applyAlignment="1">
      <alignment horizontal="center" vertical="center" shrinkToFit="1"/>
    </xf>
    <xf numFmtId="178" fontId="18" fillId="2" borderId="66" xfId="0" applyNumberFormat="1" applyFont="1" applyFill="1" applyBorder="1" applyAlignment="1">
      <alignment horizontal="right" vertical="center" shrinkToFit="1"/>
    </xf>
    <xf numFmtId="0" fontId="2" fillId="2" borderId="13"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6" xfId="0" applyFont="1" applyFill="1" applyBorder="1" applyAlignment="1">
      <alignment horizontal="center" vertical="center"/>
    </xf>
    <xf numFmtId="182" fontId="26" fillId="2" borderId="81" xfId="0" applyNumberFormat="1" applyFont="1" applyFill="1" applyBorder="1" applyAlignment="1">
      <alignment horizontal="right" vertical="center"/>
    </xf>
    <xf numFmtId="182" fontId="26" fillId="2" borderId="74" xfId="0" applyNumberFormat="1" applyFont="1" applyFill="1" applyBorder="1" applyAlignment="1">
      <alignment horizontal="right" vertical="center"/>
    </xf>
    <xf numFmtId="189" fontId="63" fillId="2" borderId="72" xfId="0" applyNumberFormat="1" applyFont="1" applyFill="1" applyBorder="1" applyAlignment="1">
      <alignment horizontal="center" vertical="center"/>
    </xf>
    <xf numFmtId="189" fontId="63" fillId="2" borderId="74" xfId="0" applyNumberFormat="1" applyFont="1" applyFill="1" applyBorder="1" applyAlignment="1">
      <alignment horizontal="center" vertical="center"/>
    </xf>
    <xf numFmtId="189" fontId="63" fillId="0" borderId="65" xfId="0" applyNumberFormat="1" applyFont="1" applyBorder="1" applyAlignment="1">
      <alignment horizontal="center" vertical="center"/>
    </xf>
    <xf numFmtId="189" fontId="63" fillId="0" borderId="67" xfId="0" applyNumberFormat="1" applyFont="1" applyBorder="1" applyAlignment="1">
      <alignment horizontal="center" vertical="center"/>
    </xf>
    <xf numFmtId="0" fontId="16" fillId="2" borderId="14" xfId="0" applyFont="1" applyFill="1" applyBorder="1" applyAlignment="1">
      <alignment horizontal="center" vertical="center"/>
    </xf>
    <xf numFmtId="0" fontId="16" fillId="2" borderId="18" xfId="0" applyFont="1" applyFill="1" applyBorder="1" applyAlignment="1">
      <alignment horizontal="center" vertical="center"/>
    </xf>
    <xf numFmtId="0" fontId="16" fillId="2" borderId="34" xfId="0" applyFont="1" applyFill="1" applyBorder="1" applyAlignment="1">
      <alignment horizontal="center" vertical="center"/>
    </xf>
    <xf numFmtId="0" fontId="11" fillId="2" borderId="29" xfId="0" applyFont="1" applyFill="1" applyBorder="1" applyAlignment="1">
      <alignment horizontal="center" vertical="center"/>
    </xf>
    <xf numFmtId="0" fontId="11" fillId="2" borderId="30" xfId="0" applyFont="1" applyFill="1" applyBorder="1" applyAlignment="1">
      <alignment horizontal="center" vertical="center"/>
    </xf>
    <xf numFmtId="0" fontId="16" fillId="2" borderId="22" xfId="0" applyFont="1" applyFill="1" applyBorder="1" applyAlignment="1">
      <alignment horizontal="center" vertical="center"/>
    </xf>
    <xf numFmtId="0" fontId="16" fillId="2" borderId="21" xfId="0" applyFont="1" applyFill="1" applyBorder="1" applyAlignment="1">
      <alignment horizontal="center" vertical="center"/>
    </xf>
    <xf numFmtId="0" fontId="16" fillId="2" borderId="13"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6" xfId="0" applyFont="1" applyFill="1" applyBorder="1" applyAlignment="1">
      <alignment horizontal="center" vertical="center" wrapText="1"/>
    </xf>
    <xf numFmtId="0" fontId="16" fillId="2" borderId="31" xfId="0" applyFont="1" applyFill="1" applyBorder="1" applyAlignment="1">
      <alignment horizontal="center" vertical="center" wrapText="1"/>
    </xf>
    <xf numFmtId="0" fontId="16" fillId="2" borderId="32" xfId="0" applyFont="1" applyFill="1" applyBorder="1" applyAlignment="1">
      <alignment horizontal="center" vertical="center" wrapText="1"/>
    </xf>
    <xf numFmtId="0" fontId="16" fillId="2" borderId="33" xfId="0" applyFont="1" applyFill="1" applyBorder="1" applyAlignment="1">
      <alignment horizontal="center" vertical="center" wrapText="1"/>
    </xf>
    <xf numFmtId="0" fontId="16" fillId="2" borderId="45" xfId="0" applyFont="1" applyFill="1" applyBorder="1" applyAlignment="1">
      <alignment horizontal="distributed" vertical="center" indent="1"/>
    </xf>
    <xf numFmtId="0" fontId="16" fillId="2" borderId="32" xfId="0" applyFont="1" applyFill="1" applyBorder="1" applyAlignment="1">
      <alignment horizontal="distributed" vertical="center" indent="1"/>
    </xf>
    <xf numFmtId="38" fontId="26" fillId="2" borderId="115" xfId="1" applyFont="1" applyFill="1" applyBorder="1" applyAlignment="1">
      <alignment horizontal="right" vertical="center"/>
    </xf>
    <xf numFmtId="0" fontId="16" fillId="2" borderId="93" xfId="0" applyFont="1" applyFill="1" applyBorder="1" applyAlignment="1">
      <alignment horizontal="distributed" vertical="center" indent="1"/>
    </xf>
    <xf numFmtId="0" fontId="16" fillId="2" borderId="94" xfId="0" applyFont="1" applyFill="1" applyBorder="1" applyAlignment="1">
      <alignment horizontal="distributed" vertical="center" indent="1"/>
    </xf>
    <xf numFmtId="0" fontId="16" fillId="2" borderId="95" xfId="0" applyFont="1" applyFill="1" applyBorder="1" applyAlignment="1">
      <alignment horizontal="distributed" vertical="center" indent="1"/>
    </xf>
    <xf numFmtId="0" fontId="16" fillId="2" borderId="15" xfId="0" applyFont="1" applyFill="1" applyBorder="1" applyAlignment="1">
      <alignment horizontal="distributed" vertical="center" indent="1"/>
    </xf>
    <xf numFmtId="0" fontId="16" fillId="2" borderId="0" xfId="0" applyFont="1" applyFill="1" applyAlignment="1">
      <alignment horizontal="distributed" vertical="center" indent="1"/>
    </xf>
    <xf numFmtId="0" fontId="16" fillId="2" borderId="16" xfId="0" applyFont="1" applyFill="1" applyBorder="1" applyAlignment="1">
      <alignment horizontal="distributed" vertical="center" indent="1"/>
    </xf>
    <xf numFmtId="0" fontId="16" fillId="2" borderId="114" xfId="0" applyFont="1" applyFill="1" applyBorder="1" applyAlignment="1">
      <alignment horizontal="distributed" vertical="center" indent="1"/>
    </xf>
    <xf numFmtId="0" fontId="16" fillId="2" borderId="115" xfId="0" applyFont="1" applyFill="1" applyBorder="1" applyAlignment="1">
      <alignment horizontal="distributed" vertical="center" indent="1"/>
    </xf>
    <xf numFmtId="0" fontId="16" fillId="2" borderId="116" xfId="0" applyFont="1" applyFill="1" applyBorder="1" applyAlignment="1">
      <alignment horizontal="distributed" vertical="center" indent="1"/>
    </xf>
    <xf numFmtId="0" fontId="26" fillId="2" borderId="142" xfId="0" applyFont="1" applyFill="1" applyBorder="1" applyAlignment="1">
      <alignment horizontal="right" vertical="center"/>
    </xf>
    <xf numFmtId="0" fontId="26" fillId="2" borderId="143" xfId="0" applyFont="1" applyFill="1" applyBorder="1" applyAlignment="1">
      <alignment horizontal="right" vertical="center"/>
    </xf>
    <xf numFmtId="38" fontId="26" fillId="2" borderId="142" xfId="1" applyFont="1" applyFill="1" applyBorder="1" applyAlignment="1">
      <alignment horizontal="right" vertical="center"/>
    </xf>
    <xf numFmtId="38" fontId="26" fillId="2" borderId="143" xfId="1" applyFont="1" applyFill="1" applyBorder="1" applyAlignment="1">
      <alignment horizontal="right" vertical="center"/>
    </xf>
    <xf numFmtId="0" fontId="26" fillId="2" borderId="75" xfId="0" applyFont="1" applyFill="1" applyBorder="1" applyAlignment="1">
      <alignment horizontal="right" vertical="center"/>
    </xf>
    <xf numFmtId="0" fontId="26" fillId="2" borderId="76" xfId="0" applyFont="1" applyFill="1" applyBorder="1" applyAlignment="1">
      <alignment horizontal="right" vertical="center"/>
    </xf>
    <xf numFmtId="38" fontId="16" fillId="2" borderId="96" xfId="1" applyFont="1" applyFill="1" applyBorder="1" applyAlignment="1">
      <alignment horizontal="left" vertical="top"/>
    </xf>
    <xf numFmtId="38" fontId="16" fillId="2" borderId="17" xfId="1" applyFont="1" applyFill="1" applyBorder="1" applyAlignment="1">
      <alignment horizontal="left" vertical="top"/>
    </xf>
    <xf numFmtId="38" fontId="16" fillId="2" borderId="49" xfId="1" applyFont="1" applyFill="1" applyBorder="1" applyAlignment="1">
      <alignment horizontal="left" vertical="top"/>
    </xf>
    <xf numFmtId="38" fontId="26" fillId="2" borderId="145" xfId="1" applyFont="1" applyFill="1" applyBorder="1" applyAlignment="1">
      <alignment horizontal="right" vertical="center"/>
    </xf>
    <xf numFmtId="38" fontId="26" fillId="2" borderId="146" xfId="1" applyFont="1" applyFill="1" applyBorder="1" applyAlignment="1">
      <alignment horizontal="right" vertical="center"/>
    </xf>
    <xf numFmtId="38" fontId="26" fillId="2" borderId="147" xfId="1" applyFont="1" applyFill="1" applyBorder="1" applyAlignment="1">
      <alignment horizontal="right" vertical="center"/>
    </xf>
    <xf numFmtId="38" fontId="26" fillId="2" borderId="56" xfId="1" applyFont="1" applyFill="1" applyBorder="1" applyAlignment="1">
      <alignment horizontal="right" vertical="center"/>
    </xf>
    <xf numFmtId="38" fontId="26" fillId="2" borderId="48" xfId="1" applyFont="1" applyFill="1" applyBorder="1" applyAlignment="1">
      <alignment horizontal="right" vertical="center"/>
    </xf>
    <xf numFmtId="38" fontId="26" fillId="2" borderId="58" xfId="1" applyFont="1" applyFill="1" applyBorder="1" applyAlignment="1">
      <alignment horizontal="right" vertical="center"/>
    </xf>
    <xf numFmtId="38" fontId="26" fillId="2" borderId="57" xfId="1" applyFont="1" applyFill="1" applyBorder="1" applyAlignment="1">
      <alignment horizontal="right" vertical="center"/>
    </xf>
    <xf numFmtId="38" fontId="26" fillId="2" borderId="50" xfId="1" applyFont="1" applyFill="1" applyBorder="1" applyAlignment="1">
      <alignment horizontal="right" vertical="center"/>
    </xf>
    <xf numFmtId="38" fontId="26" fillId="2" borderId="59" xfId="1" applyFont="1" applyFill="1" applyBorder="1" applyAlignment="1">
      <alignment horizontal="right" vertical="center"/>
    </xf>
    <xf numFmtId="0" fontId="11" fillId="2" borderId="28" xfId="0" applyFont="1" applyFill="1" applyBorder="1" applyAlignment="1">
      <alignment horizontal="distributed" vertical="center" wrapText="1" indent="1"/>
    </xf>
    <xf numFmtId="0" fontId="11" fillId="2" borderId="29" xfId="0" applyFont="1" applyFill="1" applyBorder="1" applyAlignment="1">
      <alignment horizontal="distributed" vertical="center" wrapText="1" indent="1"/>
    </xf>
    <xf numFmtId="0" fontId="11" fillId="2" borderId="27" xfId="0" applyFont="1" applyFill="1" applyBorder="1" applyAlignment="1">
      <alignment horizontal="distributed" vertical="center" wrapText="1" indent="1"/>
    </xf>
    <xf numFmtId="0" fontId="11" fillId="2" borderId="22" xfId="0" applyFont="1" applyFill="1" applyBorder="1" applyAlignment="1">
      <alignment horizontal="distributed" vertical="center" wrapText="1" indent="1"/>
    </xf>
    <xf numFmtId="0" fontId="2" fillId="2" borderId="96" xfId="0" applyFont="1" applyFill="1" applyBorder="1" applyAlignment="1">
      <alignment horizontal="center" vertical="center" wrapText="1"/>
    </xf>
    <xf numFmtId="0" fontId="11" fillId="2" borderId="96" xfId="0" applyFont="1" applyFill="1" applyBorder="1" applyAlignment="1">
      <alignment horizontal="center" vertical="center" wrapText="1"/>
    </xf>
    <xf numFmtId="0" fontId="11" fillId="2" borderId="94" xfId="0" applyFont="1" applyFill="1" applyBorder="1" applyAlignment="1">
      <alignment horizontal="center" vertical="center" wrapText="1"/>
    </xf>
    <xf numFmtId="0" fontId="11" fillId="2" borderId="95" xfId="0" applyFont="1" applyFill="1" applyBorder="1" applyAlignment="1">
      <alignment horizontal="center" vertical="center" wrapText="1"/>
    </xf>
    <xf numFmtId="0" fontId="11" fillId="2" borderId="98" xfId="0" applyFont="1" applyFill="1" applyBorder="1" applyAlignment="1">
      <alignment horizontal="center" vertical="center" wrapText="1"/>
    </xf>
    <xf numFmtId="0" fontId="11" fillId="2" borderId="99" xfId="0" applyFont="1" applyFill="1" applyBorder="1" applyAlignment="1">
      <alignment horizontal="center" vertical="center" wrapText="1"/>
    </xf>
    <xf numFmtId="0" fontId="11" fillId="2" borderId="100" xfId="0" applyFont="1" applyFill="1" applyBorder="1" applyAlignment="1">
      <alignment horizontal="center" vertical="center" wrapText="1"/>
    </xf>
    <xf numFmtId="0" fontId="2" fillId="2" borderId="98" xfId="0" applyFont="1" applyFill="1" applyBorder="1" applyAlignment="1">
      <alignment horizontal="center" vertical="center" wrapText="1"/>
    </xf>
    <xf numFmtId="0" fontId="2" fillId="2" borderId="99" xfId="0" applyFont="1" applyFill="1" applyBorder="1" applyAlignment="1">
      <alignment horizontal="center" vertical="center" wrapText="1"/>
    </xf>
    <xf numFmtId="0" fontId="2" fillId="2" borderId="100" xfId="0" applyFont="1" applyFill="1" applyBorder="1" applyAlignment="1">
      <alignment horizontal="center" vertical="center" wrapText="1"/>
    </xf>
    <xf numFmtId="0" fontId="11" fillId="2" borderId="9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2" borderId="101" xfId="0" applyFont="1" applyFill="1" applyBorder="1" applyAlignment="1">
      <alignment horizontal="center" vertical="center" wrapText="1"/>
    </xf>
    <xf numFmtId="0" fontId="14" fillId="2" borderId="103"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1" fillId="2" borderId="70" xfId="0" applyFont="1" applyFill="1" applyBorder="1" applyAlignment="1">
      <alignment horizontal="right" vertical="center"/>
    </xf>
    <xf numFmtId="0" fontId="11" fillId="2" borderId="8" xfId="0" applyFont="1" applyFill="1" applyBorder="1" applyAlignment="1">
      <alignment horizontal="right" vertical="center"/>
    </xf>
    <xf numFmtId="0" fontId="32" fillId="2" borderId="70" xfId="0" applyFont="1" applyFill="1" applyBorder="1" applyAlignment="1">
      <alignment horizontal="center" vertical="center"/>
    </xf>
    <xf numFmtId="0" fontId="32" fillId="2" borderId="8" xfId="0" applyFont="1" applyFill="1" applyBorder="1" applyAlignment="1">
      <alignment horizontal="center" vertical="center"/>
    </xf>
    <xf numFmtId="0" fontId="11" fillId="2" borderId="108" xfId="0" applyFont="1" applyFill="1" applyBorder="1" applyAlignment="1">
      <alignment horizontal="center" vertical="center"/>
    </xf>
    <xf numFmtId="0" fontId="11" fillId="2" borderId="92"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14" xfId="0" applyFont="1" applyFill="1" applyBorder="1" applyAlignment="1">
      <alignment horizontal="center" vertical="center"/>
    </xf>
    <xf numFmtId="0" fontId="16" fillId="0" borderId="0" xfId="0" applyFont="1" applyAlignment="1">
      <alignment horizontal="center" vertical="center"/>
    </xf>
    <xf numFmtId="0" fontId="18" fillId="0" borderId="70" xfId="0" applyFont="1" applyBorder="1" applyAlignment="1">
      <alignment horizontal="center" vertical="center"/>
    </xf>
    <xf numFmtId="0" fontId="18" fillId="0" borderId="0" xfId="0" applyFont="1" applyAlignment="1">
      <alignment horizontal="center" vertical="center"/>
    </xf>
    <xf numFmtId="0" fontId="12" fillId="2" borderId="68" xfId="0" applyFont="1" applyFill="1" applyBorder="1" applyAlignment="1">
      <alignment horizontal="left" vertical="top" shrinkToFit="1"/>
    </xf>
    <xf numFmtId="0" fontId="12" fillId="2" borderId="70" xfId="0" applyFont="1" applyFill="1" applyBorder="1" applyAlignment="1">
      <alignment horizontal="left" vertical="top" shrinkToFit="1"/>
    </xf>
    <xf numFmtId="0" fontId="12" fillId="2" borderId="108" xfId="0" applyFont="1" applyFill="1" applyBorder="1" applyAlignment="1">
      <alignment horizontal="left" vertical="top" shrinkToFit="1"/>
    </xf>
    <xf numFmtId="0" fontId="16" fillId="0" borderId="18" xfId="0" applyFont="1" applyBorder="1" applyAlignment="1">
      <alignment horizontal="center" vertical="center"/>
    </xf>
    <xf numFmtId="180" fontId="18" fillId="0" borderId="70" xfId="0" applyNumberFormat="1" applyFont="1" applyBorder="1" applyAlignment="1">
      <alignment horizontal="center" vertical="center"/>
    </xf>
    <xf numFmtId="180" fontId="18" fillId="0" borderId="0" xfId="0" applyNumberFormat="1" applyFont="1" applyAlignment="1">
      <alignment horizontal="center" vertical="center"/>
    </xf>
    <xf numFmtId="176" fontId="3" fillId="2" borderId="72" xfId="0" applyNumberFormat="1" applyFont="1" applyFill="1" applyBorder="1" applyAlignment="1">
      <alignment horizontal="center" vertical="center" shrinkToFit="1"/>
    </xf>
    <xf numFmtId="176" fontId="3" fillId="2" borderId="73" xfId="0" applyNumberFormat="1" applyFont="1" applyFill="1" applyBorder="1" applyAlignment="1">
      <alignment horizontal="center" vertical="center" shrinkToFit="1"/>
    </xf>
    <xf numFmtId="0" fontId="11" fillId="2" borderId="92" xfId="0" applyFont="1" applyFill="1" applyBorder="1" applyAlignment="1">
      <alignment horizontal="center" vertical="center" wrapText="1"/>
    </xf>
    <xf numFmtId="0" fontId="2" fillId="2" borderId="7" xfId="0" applyFont="1" applyFill="1" applyBorder="1" applyAlignment="1">
      <alignment horizontal="right" vertical="center" shrinkToFit="1"/>
    </xf>
    <xf numFmtId="0" fontId="2" fillId="2" borderId="8" xfId="0" applyFont="1" applyFill="1" applyBorder="1" applyAlignment="1">
      <alignment horizontal="right" vertical="center" shrinkToFit="1"/>
    </xf>
    <xf numFmtId="0" fontId="11" fillId="2" borderId="120" xfId="0" applyFont="1" applyFill="1" applyBorder="1" applyAlignment="1">
      <alignment horizontal="center" vertical="center" wrapText="1"/>
    </xf>
    <xf numFmtId="0" fontId="11" fillId="2" borderId="115"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121" xfId="0" applyFont="1" applyFill="1" applyBorder="1" applyAlignment="1">
      <alignment horizontal="center" vertical="center" wrapText="1"/>
    </xf>
    <xf numFmtId="0" fontId="60" fillId="2" borderId="8" xfId="0" applyFont="1" applyFill="1" applyBorder="1" applyAlignment="1">
      <alignment horizontal="left" vertical="center" shrinkToFit="1"/>
    </xf>
    <xf numFmtId="0" fontId="60" fillId="2" borderId="11" xfId="0" applyFont="1" applyFill="1" applyBorder="1" applyAlignment="1">
      <alignment horizontal="center" vertical="center"/>
    </xf>
    <xf numFmtId="0" fontId="61" fillId="2" borderId="11" xfId="0" applyFont="1" applyFill="1" applyBorder="1" applyAlignment="1">
      <alignment horizontal="left" vertical="top" shrinkToFit="1"/>
    </xf>
    <xf numFmtId="0" fontId="61" fillId="2" borderId="12" xfId="0" applyFont="1" applyFill="1" applyBorder="1" applyAlignment="1">
      <alignment horizontal="left" vertical="top" shrinkToFit="1"/>
    </xf>
    <xf numFmtId="0" fontId="11" fillId="2" borderId="113" xfId="0" applyFont="1" applyFill="1" applyBorder="1" applyAlignment="1">
      <alignment horizontal="center" vertical="center"/>
    </xf>
    <xf numFmtId="0" fontId="11" fillId="2" borderId="10" xfId="0" applyFont="1" applyFill="1" applyBorder="1" applyAlignment="1">
      <alignment horizontal="distributed" vertical="center" indent="1"/>
    </xf>
    <xf numFmtId="0" fontId="11" fillId="2" borderId="11" xfId="0" applyFont="1" applyFill="1" applyBorder="1" applyAlignment="1">
      <alignment horizontal="distributed" vertical="center" indent="1"/>
    </xf>
    <xf numFmtId="0" fontId="11" fillId="2" borderId="12" xfId="0" applyFont="1" applyFill="1" applyBorder="1" applyAlignment="1">
      <alignment horizontal="distributed" vertical="center" indent="1"/>
    </xf>
    <xf numFmtId="0" fontId="11" fillId="2" borderId="15" xfId="0" applyFont="1" applyFill="1" applyBorder="1" applyAlignment="1">
      <alignment horizontal="distributed" vertical="center" indent="1"/>
    </xf>
    <xf numFmtId="0" fontId="11" fillId="2" borderId="0" xfId="0" applyFont="1" applyFill="1" applyAlignment="1">
      <alignment horizontal="distributed" vertical="center" indent="1"/>
    </xf>
    <xf numFmtId="0" fontId="11" fillId="2" borderId="16" xfId="0" applyFont="1" applyFill="1" applyBorder="1" applyAlignment="1">
      <alignment horizontal="distributed" vertical="center" indent="1"/>
    </xf>
    <xf numFmtId="0" fontId="11" fillId="2" borderId="17" xfId="0" applyFont="1" applyFill="1" applyBorder="1" applyAlignment="1">
      <alignment horizontal="left" vertical="center" shrinkToFit="1"/>
    </xf>
    <xf numFmtId="0" fontId="11" fillId="2" borderId="0" xfId="0" applyFont="1" applyFill="1" applyAlignment="1">
      <alignment horizontal="left" vertical="center" shrinkToFit="1"/>
    </xf>
    <xf numFmtId="0" fontId="11" fillId="2" borderId="16" xfId="0" applyFont="1" applyFill="1" applyBorder="1" applyAlignment="1">
      <alignment horizontal="left" vertical="center" shrinkToFit="1"/>
    </xf>
    <xf numFmtId="0" fontId="11" fillId="2" borderId="117" xfId="0" applyFont="1" applyFill="1" applyBorder="1" applyAlignment="1">
      <alignment horizontal="center" vertical="center"/>
    </xf>
    <xf numFmtId="0" fontId="11" fillId="2" borderId="118" xfId="0" applyFont="1" applyFill="1" applyBorder="1" applyAlignment="1">
      <alignment horizontal="center" vertical="center"/>
    </xf>
    <xf numFmtId="0" fontId="2" fillId="2" borderId="71" xfId="0" applyFont="1" applyFill="1" applyBorder="1" applyAlignment="1">
      <alignment horizontal="center" vertical="center" shrinkToFit="1"/>
    </xf>
    <xf numFmtId="0" fontId="2" fillId="2" borderId="67" xfId="0" applyFont="1" applyFill="1" applyBorder="1" applyAlignment="1">
      <alignment horizontal="center" vertical="center" shrinkToFit="1"/>
    </xf>
    <xf numFmtId="0" fontId="11" fillId="2" borderId="65" xfId="0" applyFont="1" applyFill="1" applyBorder="1" applyAlignment="1">
      <alignment horizontal="left" vertical="center" shrinkToFit="1"/>
    </xf>
    <xf numFmtId="0" fontId="11" fillId="2" borderId="66" xfId="0" applyFont="1" applyFill="1" applyBorder="1" applyAlignment="1">
      <alignment horizontal="left" vertical="center" shrinkToFit="1"/>
    </xf>
    <xf numFmtId="0" fontId="11" fillId="2" borderId="67" xfId="0" applyFont="1" applyFill="1" applyBorder="1" applyAlignment="1">
      <alignment horizontal="left" vertical="center" shrinkToFit="1"/>
    </xf>
    <xf numFmtId="0" fontId="11" fillId="2" borderId="10" xfId="0" applyFont="1" applyFill="1" applyBorder="1" applyAlignment="1">
      <alignment horizontal="center" vertical="center" wrapText="1"/>
    </xf>
    <xf numFmtId="0" fontId="11" fillId="2" borderId="114" xfId="0" applyFont="1" applyFill="1" applyBorder="1" applyAlignment="1">
      <alignment horizontal="center" vertical="center" wrapText="1"/>
    </xf>
    <xf numFmtId="0" fontId="11" fillId="2" borderId="116" xfId="0" applyFont="1" applyFill="1" applyBorder="1" applyAlignment="1">
      <alignment horizontal="center" vertical="center" wrapText="1"/>
    </xf>
    <xf numFmtId="0" fontId="12" fillId="2" borderId="78" xfId="0" applyFont="1" applyFill="1" applyBorder="1" applyAlignment="1">
      <alignment horizontal="center" vertical="center"/>
    </xf>
    <xf numFmtId="0" fontId="12" fillId="2" borderId="79" xfId="0" applyFont="1" applyFill="1" applyBorder="1" applyAlignment="1">
      <alignment horizontal="center" vertical="center"/>
    </xf>
    <xf numFmtId="0" fontId="11" fillId="2" borderId="10" xfId="0" applyFont="1" applyFill="1" applyBorder="1" applyAlignment="1">
      <alignment horizontal="distributed" vertical="center" indent="2"/>
    </xf>
    <xf numFmtId="0" fontId="11" fillId="2" borderId="11" xfId="0" applyFont="1" applyFill="1" applyBorder="1" applyAlignment="1">
      <alignment horizontal="distributed" vertical="center" indent="2"/>
    </xf>
    <xf numFmtId="0" fontId="11" fillId="2" borderId="12" xfId="0" applyFont="1" applyFill="1" applyBorder="1" applyAlignment="1">
      <alignment horizontal="distributed" vertical="center" indent="2"/>
    </xf>
    <xf numFmtId="0" fontId="11" fillId="2" borderId="15" xfId="0" applyFont="1" applyFill="1" applyBorder="1" applyAlignment="1">
      <alignment horizontal="distributed" vertical="center" indent="2"/>
    </xf>
    <xf numFmtId="0" fontId="11" fillId="2" borderId="0" xfId="0" applyFont="1" applyFill="1" applyAlignment="1">
      <alignment horizontal="distributed" vertical="center" indent="2"/>
    </xf>
    <xf numFmtId="0" fontId="11" fillId="2" borderId="16" xfId="0" applyFont="1" applyFill="1" applyBorder="1" applyAlignment="1">
      <alignment horizontal="distributed" vertical="center" indent="2"/>
    </xf>
    <xf numFmtId="0" fontId="11" fillId="2" borderId="13"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12" xfId="0" applyFont="1" applyFill="1" applyBorder="1" applyAlignment="1">
      <alignment horizontal="center" vertical="center"/>
    </xf>
    <xf numFmtId="0" fontId="11" fillId="2" borderId="120" xfId="0" applyFont="1" applyFill="1" applyBorder="1" applyAlignment="1">
      <alignment horizontal="left" vertical="center" shrinkToFit="1"/>
    </xf>
    <xf numFmtId="0" fontId="11" fillId="2" borderId="115" xfId="0" applyFont="1" applyFill="1" applyBorder="1" applyAlignment="1">
      <alignment horizontal="left" vertical="center" shrinkToFit="1"/>
    </xf>
    <xf numFmtId="0" fontId="11" fillId="2" borderId="116" xfId="0" applyFont="1" applyFill="1" applyBorder="1" applyAlignment="1">
      <alignment horizontal="left" vertical="center" shrinkToFit="1"/>
    </xf>
    <xf numFmtId="187" fontId="62" fillId="2" borderId="68" xfId="0" applyNumberFormat="1" applyFont="1" applyFill="1" applyBorder="1" applyAlignment="1">
      <alignment horizontal="center" vertical="center" wrapText="1"/>
    </xf>
    <xf numFmtId="187" fontId="62" fillId="2" borderId="69" xfId="0" applyNumberFormat="1" applyFont="1" applyFill="1" applyBorder="1" applyAlignment="1">
      <alignment horizontal="center" vertical="center" wrapText="1"/>
    </xf>
    <xf numFmtId="187" fontId="62" fillId="2" borderId="17" xfId="0" applyNumberFormat="1" applyFont="1" applyFill="1" applyBorder="1" applyAlignment="1">
      <alignment horizontal="center" vertical="center" wrapText="1"/>
    </xf>
    <xf numFmtId="187" fontId="62" fillId="2" borderId="16" xfId="0" applyNumberFormat="1" applyFont="1" applyFill="1" applyBorder="1" applyAlignment="1">
      <alignment horizontal="center" vertical="center" wrapText="1"/>
    </xf>
    <xf numFmtId="176" fontId="19" fillId="2" borderId="68" xfId="0" applyNumberFormat="1" applyFont="1" applyFill="1" applyBorder="1" applyAlignment="1">
      <alignment horizontal="center" vertical="center"/>
    </xf>
    <xf numFmtId="176" fontId="19" fillId="2" borderId="70" xfId="0" applyNumberFormat="1" applyFont="1" applyFill="1" applyBorder="1" applyAlignment="1">
      <alignment horizontal="center" vertical="center"/>
    </xf>
    <xf numFmtId="176" fontId="19" fillId="2" borderId="69" xfId="0" applyNumberFormat="1" applyFont="1" applyFill="1" applyBorder="1" applyAlignment="1">
      <alignment horizontal="center" vertical="center"/>
    </xf>
    <xf numFmtId="176" fontId="19" fillId="2" borderId="17" xfId="0" applyNumberFormat="1" applyFont="1" applyFill="1" applyBorder="1" applyAlignment="1">
      <alignment horizontal="center" vertical="center"/>
    </xf>
    <xf numFmtId="176" fontId="19" fillId="2" borderId="0" xfId="0" applyNumberFormat="1" applyFont="1" applyFill="1" applyAlignment="1">
      <alignment horizontal="center" vertical="center"/>
    </xf>
    <xf numFmtId="176" fontId="19" fillId="2" borderId="16" xfId="0" applyNumberFormat="1" applyFont="1" applyFill="1" applyBorder="1" applyAlignment="1">
      <alignment horizontal="center" vertical="center"/>
    </xf>
    <xf numFmtId="176" fontId="19" fillId="2" borderId="7" xfId="0" applyNumberFormat="1" applyFont="1" applyFill="1" applyBorder="1" applyAlignment="1">
      <alignment horizontal="center" vertical="center"/>
    </xf>
    <xf numFmtId="176" fontId="19" fillId="2" borderId="8" xfId="0" applyNumberFormat="1" applyFont="1" applyFill="1" applyBorder="1" applyAlignment="1">
      <alignment horizontal="center" vertical="center"/>
    </xf>
    <xf numFmtId="176" fontId="19" fillId="2" borderId="9" xfId="0" applyNumberFormat="1" applyFont="1" applyFill="1" applyBorder="1" applyAlignment="1">
      <alignment horizontal="center" vertical="center"/>
    </xf>
    <xf numFmtId="0" fontId="11" fillId="2" borderId="119" xfId="0" applyFont="1" applyFill="1" applyBorder="1" applyAlignment="1">
      <alignment horizontal="center" vertical="center"/>
    </xf>
    <xf numFmtId="0" fontId="2" fillId="2" borderId="78" xfId="0" applyFont="1" applyFill="1" applyBorder="1" applyAlignment="1">
      <alignment horizontal="center" vertical="center"/>
    </xf>
    <xf numFmtId="0" fontId="2" fillId="2" borderId="80" xfId="0" applyFont="1" applyFill="1" applyBorder="1" applyAlignment="1">
      <alignment horizontal="center" vertical="center"/>
    </xf>
    <xf numFmtId="0" fontId="2" fillId="2" borderId="79" xfId="0" applyFont="1" applyFill="1" applyBorder="1" applyAlignment="1">
      <alignment horizontal="center" vertical="center"/>
    </xf>
    <xf numFmtId="0" fontId="61" fillId="2" borderId="0" xfId="0" applyFont="1" applyFill="1" applyAlignment="1">
      <alignment horizontal="left" vertical="center" shrinkToFit="1"/>
    </xf>
    <xf numFmtId="0" fontId="61" fillId="2" borderId="16" xfId="0" applyFont="1" applyFill="1" applyBorder="1" applyAlignment="1">
      <alignment horizontal="left" vertical="center" shrinkToFit="1"/>
    </xf>
    <xf numFmtId="0" fontId="11" fillId="2" borderId="120" xfId="0" applyFont="1" applyFill="1" applyBorder="1" applyAlignment="1">
      <alignment horizontal="center" vertical="center"/>
    </xf>
    <xf numFmtId="0" fontId="11" fillId="2" borderId="116" xfId="0" applyFont="1" applyFill="1" applyBorder="1" applyAlignment="1">
      <alignment horizontal="center" vertical="center"/>
    </xf>
    <xf numFmtId="176" fontId="19" fillId="2" borderId="68" xfId="0" applyNumberFormat="1" applyFont="1" applyFill="1" applyBorder="1" applyAlignment="1">
      <alignment horizontal="center" vertical="center" shrinkToFit="1"/>
    </xf>
    <xf numFmtId="176" fontId="19" fillId="2" borderId="70" xfId="0" applyNumberFormat="1" applyFont="1" applyFill="1" applyBorder="1" applyAlignment="1">
      <alignment horizontal="center" vertical="center" shrinkToFit="1"/>
    </xf>
    <xf numFmtId="176" fontId="19" fillId="2" borderId="7" xfId="0" applyNumberFormat="1" applyFont="1" applyFill="1" applyBorder="1" applyAlignment="1">
      <alignment horizontal="center" vertical="center" shrinkToFit="1"/>
    </xf>
    <xf numFmtId="176" fontId="19" fillId="2" borderId="8" xfId="0" applyNumberFormat="1" applyFont="1" applyFill="1" applyBorder="1" applyAlignment="1">
      <alignment horizontal="center" vertical="center" shrinkToFit="1"/>
    </xf>
    <xf numFmtId="0" fontId="2" fillId="0" borderId="0" xfId="0" applyFont="1" applyAlignment="1">
      <alignment horizontal="left" vertical="top"/>
    </xf>
    <xf numFmtId="0" fontId="5" fillId="0" borderId="0" xfId="0" applyFont="1" applyAlignment="1">
      <alignment horizontal="center" vertical="center"/>
    </xf>
    <xf numFmtId="0" fontId="6"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6" xfId="0" applyFont="1" applyBorder="1" applyAlignment="1">
      <alignment horizontal="center" vertical="center"/>
    </xf>
    <xf numFmtId="0" fontId="11" fillId="0" borderId="1" xfId="0" applyFont="1" applyBorder="1" applyAlignment="1">
      <alignment horizontal="center" vertical="center"/>
    </xf>
    <xf numFmtId="0" fontId="33" fillId="0" borderId="4" xfId="0" applyFont="1" applyBorder="1" applyAlignment="1">
      <alignment horizontal="center" vertical="center"/>
    </xf>
    <xf numFmtId="0" fontId="33" fillId="0" borderId="5" xfId="0" applyFont="1" applyBorder="1" applyAlignment="1">
      <alignment horizontal="center" vertical="center"/>
    </xf>
    <xf numFmtId="0" fontId="33" fillId="0" borderId="106" xfId="0" applyFont="1" applyBorder="1" applyAlignment="1">
      <alignment horizontal="center" vertical="center"/>
    </xf>
    <xf numFmtId="0" fontId="33" fillId="0" borderId="7" xfId="0" applyFont="1" applyBorder="1" applyAlignment="1">
      <alignment horizontal="center" vertical="center"/>
    </xf>
    <xf numFmtId="0" fontId="33" fillId="0" borderId="8" xfId="0" applyFont="1" applyBorder="1" applyAlignment="1">
      <alignment horizontal="center" vertical="center"/>
    </xf>
    <xf numFmtId="0" fontId="33" fillId="0" borderId="9" xfId="0" applyFont="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06" xfId="0" applyFont="1" applyFill="1" applyBorder="1" applyAlignment="1">
      <alignment horizontal="center" vertical="center"/>
    </xf>
    <xf numFmtId="49" fontId="33" fillId="2" borderId="4" xfId="0" applyNumberFormat="1" applyFont="1" applyFill="1" applyBorder="1" applyAlignment="1">
      <alignment horizontal="right" vertical="center" shrinkToFit="1"/>
    </xf>
    <xf numFmtId="49" fontId="33" fillId="2" borderId="5" xfId="0" applyNumberFormat="1" applyFont="1" applyFill="1" applyBorder="1" applyAlignment="1">
      <alignment horizontal="right" vertical="center" shrinkToFit="1"/>
    </xf>
    <xf numFmtId="49" fontId="33" fillId="2" borderId="106" xfId="0" applyNumberFormat="1" applyFont="1" applyFill="1" applyBorder="1" applyAlignment="1">
      <alignment horizontal="right" vertical="center" shrinkToFit="1"/>
    </xf>
    <xf numFmtId="49" fontId="33" fillId="2" borderId="7" xfId="0" applyNumberFormat="1" applyFont="1" applyFill="1" applyBorder="1" applyAlignment="1">
      <alignment horizontal="right" vertical="center" shrinkToFit="1"/>
    </xf>
    <xf numFmtId="49" fontId="33" fillId="2" borderId="8" xfId="0" applyNumberFormat="1" applyFont="1" applyFill="1" applyBorder="1" applyAlignment="1">
      <alignment horizontal="right" vertical="center" shrinkToFit="1"/>
    </xf>
    <xf numFmtId="49" fontId="33" fillId="2" borderId="9" xfId="0" applyNumberFormat="1" applyFont="1" applyFill="1" applyBorder="1" applyAlignment="1">
      <alignment horizontal="right" vertical="center" shrinkToFit="1"/>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2" borderId="53" xfId="0" applyFont="1" applyFill="1" applyBorder="1" applyAlignment="1">
      <alignment horizontal="center" vertical="center"/>
    </xf>
    <xf numFmtId="0" fontId="11" fillId="2" borderId="65" xfId="0" applyFont="1" applyFill="1" applyBorder="1" applyAlignment="1">
      <alignment horizontal="center" vertical="center"/>
    </xf>
    <xf numFmtId="0" fontId="11" fillId="2" borderId="66" xfId="0" applyFont="1" applyFill="1" applyBorder="1" applyAlignment="1">
      <alignment horizontal="center" vertical="center"/>
    </xf>
    <xf numFmtId="0" fontId="11" fillId="2" borderId="67" xfId="0" applyFont="1" applyFill="1" applyBorder="1" applyAlignment="1">
      <alignment horizontal="center" vertical="center"/>
    </xf>
    <xf numFmtId="0" fontId="8" fillId="2" borderId="65" xfId="0" applyFont="1" applyFill="1" applyBorder="1" applyAlignment="1">
      <alignment horizontal="center" vertical="center" wrapText="1"/>
    </xf>
    <xf numFmtId="0" fontId="8" fillId="2" borderId="66" xfId="0" applyFont="1" applyFill="1" applyBorder="1" applyAlignment="1">
      <alignment horizontal="center" vertical="center"/>
    </xf>
    <xf numFmtId="0" fontId="8" fillId="2" borderId="107" xfId="0" applyFont="1" applyFill="1" applyBorder="1" applyAlignment="1">
      <alignment horizontal="center" vertical="center"/>
    </xf>
    <xf numFmtId="0" fontId="11" fillId="2" borderId="109" xfId="0" applyFont="1" applyFill="1" applyBorder="1" applyAlignment="1">
      <alignment horizontal="center" vertical="center" shrinkToFit="1"/>
    </xf>
    <xf numFmtId="0" fontId="11" fillId="2" borderId="66" xfId="0" applyFont="1" applyFill="1" applyBorder="1" applyAlignment="1">
      <alignment horizontal="center" vertical="center" shrinkToFit="1"/>
    </xf>
    <xf numFmtId="0" fontId="11" fillId="2" borderId="67" xfId="0" applyFont="1" applyFill="1" applyBorder="1" applyAlignment="1">
      <alignment horizontal="center" vertical="center" shrinkToFit="1"/>
    </xf>
    <xf numFmtId="0" fontId="60" fillId="2" borderId="8" xfId="0" applyFont="1" applyFill="1" applyBorder="1" applyAlignment="1">
      <alignment horizontal="center" vertical="center"/>
    </xf>
    <xf numFmtId="0" fontId="11" fillId="2" borderId="65" xfId="0" applyFont="1" applyFill="1" applyBorder="1" applyAlignment="1">
      <alignment horizontal="left" vertical="center" indent="1" shrinkToFit="1"/>
    </xf>
    <xf numFmtId="0" fontId="11" fillId="2" borderId="66" xfId="0" applyFont="1" applyFill="1" applyBorder="1" applyAlignment="1">
      <alignment horizontal="left" vertical="center" indent="1" shrinkToFit="1"/>
    </xf>
    <xf numFmtId="0" fontId="11" fillId="2" borderId="67" xfId="0" applyFont="1" applyFill="1" applyBorder="1" applyAlignment="1">
      <alignment horizontal="left" vertical="center" indent="1" shrinkToFit="1"/>
    </xf>
    <xf numFmtId="0" fontId="11" fillId="2" borderId="10" xfId="0" applyFont="1" applyFill="1" applyBorder="1" applyAlignment="1">
      <alignment horizontal="center" vertical="center" shrinkToFit="1"/>
    </xf>
    <xf numFmtId="0" fontId="11" fillId="2" borderId="11" xfId="0" applyFont="1" applyFill="1" applyBorder="1" applyAlignment="1">
      <alignment horizontal="center" vertical="center" shrinkToFit="1"/>
    </xf>
    <xf numFmtId="0" fontId="11" fillId="2" borderId="19" xfId="0" applyFont="1" applyFill="1" applyBorder="1" applyAlignment="1">
      <alignment horizontal="center" vertical="center" shrinkToFit="1"/>
    </xf>
    <xf numFmtId="0" fontId="11" fillId="2" borderId="8" xfId="0" applyFont="1" applyFill="1" applyBorder="1" applyAlignment="1">
      <alignment horizontal="center" vertical="center" shrinkToFit="1"/>
    </xf>
    <xf numFmtId="0" fontId="60" fillId="2" borderId="11" xfId="0" applyFont="1" applyFill="1" applyBorder="1" applyAlignment="1">
      <alignment horizontal="left" vertical="center"/>
    </xf>
    <xf numFmtId="187" fontId="59" fillId="2" borderId="65" xfId="0" applyNumberFormat="1" applyFont="1" applyFill="1" applyBorder="1" applyAlignment="1">
      <alignment horizontal="center" vertical="center"/>
    </xf>
    <xf numFmtId="187" fontId="59" fillId="2" borderId="66" xfId="0" applyNumberFormat="1" applyFont="1" applyFill="1" applyBorder="1" applyAlignment="1">
      <alignment horizontal="center" vertical="center"/>
    </xf>
    <xf numFmtId="187" fontId="59" fillId="2" borderId="67" xfId="0" applyNumberFormat="1" applyFont="1" applyFill="1" applyBorder="1" applyAlignment="1">
      <alignment horizontal="center" vertical="center"/>
    </xf>
    <xf numFmtId="0" fontId="2" fillId="2" borderId="135" xfId="0" applyFont="1" applyFill="1" applyBorder="1" applyAlignment="1">
      <alignment horizontal="distributed" vertical="center" wrapText="1"/>
    </xf>
    <xf numFmtId="0" fontId="2" fillId="2" borderId="136" xfId="0" applyFont="1" applyFill="1" applyBorder="1" applyAlignment="1">
      <alignment horizontal="distributed" vertical="center" wrapText="1"/>
    </xf>
    <xf numFmtId="0" fontId="2" fillId="2" borderId="138" xfId="0" applyFont="1" applyFill="1" applyBorder="1" applyAlignment="1">
      <alignment horizontal="center" vertical="center"/>
    </xf>
    <xf numFmtId="0" fontId="2" fillId="2" borderId="137" xfId="0" applyFont="1" applyFill="1" applyBorder="1" applyAlignment="1">
      <alignment horizontal="center" vertical="center"/>
    </xf>
    <xf numFmtId="0" fontId="2" fillId="2" borderId="140" xfId="0" applyFont="1" applyFill="1" applyBorder="1" applyAlignment="1">
      <alignment horizontal="center" vertical="center"/>
    </xf>
    <xf numFmtId="0" fontId="2" fillId="2" borderId="141" xfId="0" applyFont="1" applyFill="1" applyBorder="1" applyAlignment="1">
      <alignment horizontal="center" vertical="center"/>
    </xf>
    <xf numFmtId="0" fontId="26" fillId="2" borderId="138" xfId="0" applyFont="1" applyFill="1" applyBorder="1" applyAlignment="1">
      <alignment horizontal="right" vertical="center"/>
    </xf>
    <xf numFmtId="0" fontId="26" fillId="2" borderId="136" xfId="0" applyFont="1" applyFill="1" applyBorder="1" applyAlignment="1">
      <alignment horizontal="right" vertical="center"/>
    </xf>
    <xf numFmtId="0" fontId="15" fillId="2" borderId="26" xfId="0" applyFont="1" applyFill="1" applyBorder="1" applyAlignment="1">
      <alignment horizontal="center" vertical="center"/>
    </xf>
    <xf numFmtId="0" fontId="15" fillId="2" borderId="7" xfId="0" applyFont="1" applyFill="1" applyBorder="1" applyAlignment="1">
      <alignment horizontal="center" vertical="center"/>
    </xf>
    <xf numFmtId="0" fontId="11" fillId="2" borderId="9" xfId="0" applyFont="1" applyFill="1" applyBorder="1" applyAlignment="1">
      <alignment horizontal="left" vertical="center"/>
    </xf>
    <xf numFmtId="0" fontId="15" fillId="2" borderId="25" xfId="0" applyFont="1" applyFill="1" applyBorder="1" applyAlignment="1">
      <alignment horizontal="center" vertical="center"/>
    </xf>
    <xf numFmtId="0" fontId="15" fillId="2" borderId="17" xfId="0" applyFont="1" applyFill="1" applyBorder="1" applyAlignment="1">
      <alignment horizontal="center" vertical="center"/>
    </xf>
    <xf numFmtId="0" fontId="2" fillId="2" borderId="126" xfId="0" applyFont="1" applyFill="1" applyBorder="1" applyAlignment="1">
      <alignment horizontal="left" vertical="center"/>
    </xf>
    <xf numFmtId="0" fontId="2" fillId="2" borderId="127" xfId="0" applyFont="1" applyFill="1" applyBorder="1" applyAlignment="1">
      <alignment horizontal="left" vertical="center"/>
    </xf>
    <xf numFmtId="0" fontId="11" fillId="2" borderId="126" xfId="0" applyFont="1" applyFill="1" applyBorder="1" applyAlignment="1">
      <alignment horizontal="left" vertical="center"/>
    </xf>
    <xf numFmtId="0" fontId="11" fillId="2" borderId="127" xfId="0" applyFont="1" applyFill="1" applyBorder="1" applyAlignment="1">
      <alignment horizontal="left" vertical="center"/>
    </xf>
    <xf numFmtId="0" fontId="15" fillId="2" borderId="128" xfId="0" applyFont="1" applyFill="1" applyBorder="1" applyAlignment="1">
      <alignment horizontal="center" vertical="center"/>
    </xf>
    <xf numFmtId="0" fontId="15" fillId="2" borderId="129" xfId="0" applyFont="1" applyFill="1" applyBorder="1" applyAlignment="1">
      <alignment horizontal="center" vertical="center"/>
    </xf>
    <xf numFmtId="0" fontId="11" fillId="2" borderId="93" xfId="0" applyFont="1" applyFill="1" applyBorder="1" applyAlignment="1">
      <alignment horizontal="distributed" vertical="center" indent="1"/>
    </xf>
    <xf numFmtId="0" fontId="11" fillId="2" borderId="94" xfId="0" applyFont="1" applyFill="1" applyBorder="1" applyAlignment="1">
      <alignment horizontal="distributed" vertical="center" indent="1"/>
    </xf>
    <xf numFmtId="0" fontId="11" fillId="2" borderId="95" xfId="0" applyFont="1" applyFill="1" applyBorder="1" applyAlignment="1">
      <alignment horizontal="distributed" vertical="center" indent="1"/>
    </xf>
    <xf numFmtId="0" fontId="11" fillId="2" borderId="114" xfId="0" applyFont="1" applyFill="1" applyBorder="1" applyAlignment="1">
      <alignment horizontal="distributed" vertical="center" indent="1"/>
    </xf>
    <xf numFmtId="0" fontId="11" fillId="2" borderId="115" xfId="0" applyFont="1" applyFill="1" applyBorder="1" applyAlignment="1">
      <alignment horizontal="distributed" vertical="center" indent="1"/>
    </xf>
    <xf numFmtId="0" fontId="11" fillId="2" borderId="116" xfId="0" applyFont="1" applyFill="1" applyBorder="1" applyAlignment="1">
      <alignment horizontal="distributed" vertical="center" indent="1"/>
    </xf>
    <xf numFmtId="0" fontId="2" fillId="2" borderId="140" xfId="0" applyFont="1" applyFill="1" applyBorder="1" applyAlignment="1">
      <alignment horizontal="center" vertical="center" wrapText="1"/>
    </xf>
    <xf numFmtId="0" fontId="11" fillId="2" borderId="140" xfId="0" applyFont="1" applyFill="1" applyBorder="1" applyAlignment="1">
      <alignment horizontal="center" vertical="center"/>
    </xf>
    <xf numFmtId="0" fontId="16" fillId="2" borderId="135" xfId="0" applyFont="1" applyFill="1" applyBorder="1" applyAlignment="1">
      <alignment horizontal="distributed" vertical="center" indent="1"/>
    </xf>
    <xf numFmtId="0" fontId="16" fillId="2" borderId="136" xfId="0" applyFont="1" applyFill="1" applyBorder="1" applyAlignment="1">
      <alignment horizontal="distributed" vertical="center" indent="1"/>
    </xf>
    <xf numFmtId="0" fontId="11" fillId="2" borderId="15" xfId="0" applyFont="1" applyFill="1" applyBorder="1" applyAlignment="1">
      <alignment horizontal="distributed" vertical="top" wrapText="1" indent="1"/>
    </xf>
    <xf numFmtId="0" fontId="11" fillId="2" borderId="0" xfId="0" applyFont="1" applyFill="1" applyAlignment="1">
      <alignment horizontal="distributed" vertical="top" wrapText="1" indent="1"/>
    </xf>
    <xf numFmtId="0" fontId="11" fillId="2" borderId="16" xfId="0" applyFont="1" applyFill="1" applyBorder="1" applyAlignment="1">
      <alignment horizontal="distributed" vertical="top" wrapText="1" indent="1"/>
    </xf>
    <xf numFmtId="0" fontId="11" fillId="2" borderId="15" xfId="0" applyFont="1" applyFill="1" applyBorder="1" applyAlignment="1">
      <alignment horizontal="distributed" vertical="center" wrapText="1" indent="1"/>
    </xf>
    <xf numFmtId="0" fontId="11" fillId="2" borderId="0" xfId="0" applyFont="1" applyFill="1" applyAlignment="1">
      <alignment horizontal="distributed" vertical="center" wrapText="1" indent="1"/>
    </xf>
    <xf numFmtId="0" fontId="11" fillId="2" borderId="16" xfId="0" applyFont="1" applyFill="1" applyBorder="1" applyAlignment="1">
      <alignment horizontal="distributed" vertical="center" wrapText="1" indent="1"/>
    </xf>
    <xf numFmtId="0" fontId="11" fillId="2" borderId="24" xfId="0" applyFont="1" applyFill="1" applyBorder="1" applyAlignment="1">
      <alignment horizontal="center" vertical="center" wrapText="1" shrinkToFit="1"/>
    </xf>
    <xf numFmtId="0" fontId="11" fillId="2" borderId="25" xfId="0" applyFont="1" applyFill="1" applyBorder="1" applyAlignment="1">
      <alignment horizontal="center" vertical="center" wrapText="1" shrinkToFit="1"/>
    </xf>
    <xf numFmtId="38" fontId="18" fillId="2" borderId="13" xfId="1" applyFont="1" applyFill="1" applyBorder="1" applyAlignment="1">
      <alignment horizontal="right" vertical="center"/>
    </xf>
    <xf numFmtId="38" fontId="18" fillId="2" borderId="17" xfId="1" applyFont="1" applyFill="1" applyBorder="1" applyAlignment="1">
      <alignment horizontal="right" vertical="center"/>
    </xf>
    <xf numFmtId="0" fontId="11" fillId="2" borderId="11" xfId="0" applyFont="1" applyFill="1" applyBorder="1" applyAlignment="1">
      <alignment horizontal="right" vertical="center"/>
    </xf>
    <xf numFmtId="0" fontId="11" fillId="2" borderId="0" xfId="0" applyFont="1" applyFill="1" applyAlignment="1">
      <alignment horizontal="right" vertical="center"/>
    </xf>
    <xf numFmtId="179" fontId="18" fillId="2" borderId="11" xfId="0" applyNumberFormat="1" applyFont="1" applyFill="1" applyBorder="1" applyAlignment="1">
      <alignment horizontal="right" vertical="center"/>
    </xf>
    <xf numFmtId="179" fontId="18" fillId="2" borderId="0" xfId="0" applyNumberFormat="1" applyFont="1" applyFill="1" applyAlignment="1">
      <alignment horizontal="right" vertical="center"/>
    </xf>
    <xf numFmtId="178" fontId="18" fillId="2" borderId="73" xfId="0" applyNumberFormat="1" applyFont="1" applyFill="1" applyBorder="1" applyAlignment="1">
      <alignment horizontal="right" vertical="center" shrinkToFit="1"/>
    </xf>
    <xf numFmtId="38" fontId="26" fillId="2" borderId="22" xfId="1" applyFont="1" applyFill="1" applyBorder="1" applyAlignment="1">
      <alignment horizontal="right" vertical="center"/>
    </xf>
    <xf numFmtId="38" fontId="16" fillId="2" borderId="13" xfId="1" applyFont="1" applyFill="1" applyBorder="1" applyAlignment="1">
      <alignment horizontal="left" vertical="top"/>
    </xf>
    <xf numFmtId="38" fontId="16" fillId="2" borderId="31" xfId="1" applyFont="1" applyFill="1" applyBorder="1" applyAlignment="1">
      <alignment horizontal="left" vertical="top"/>
    </xf>
    <xf numFmtId="38" fontId="18" fillId="2" borderId="11" xfId="1" applyFont="1" applyFill="1" applyBorder="1" applyAlignment="1">
      <alignment horizontal="right" vertical="center"/>
    </xf>
    <xf numFmtId="38" fontId="18" fillId="2" borderId="0" xfId="1" applyFont="1" applyFill="1" applyBorder="1" applyAlignment="1">
      <alignment horizontal="right" vertical="center"/>
    </xf>
    <xf numFmtId="38" fontId="18" fillId="2" borderId="32" xfId="1" applyFont="1" applyFill="1" applyBorder="1" applyAlignment="1">
      <alignment horizontal="right" vertical="center"/>
    </xf>
    <xf numFmtId="0" fontId="26" fillId="2" borderId="65" xfId="0" applyFont="1" applyFill="1" applyBorder="1" applyAlignment="1">
      <alignment horizontal="right" vertical="center"/>
    </xf>
    <xf numFmtId="0" fontId="26" fillId="2" borderId="66" xfId="0" applyFont="1" applyFill="1" applyBorder="1" applyAlignment="1">
      <alignment horizontal="right" vertical="center"/>
    </xf>
    <xf numFmtId="0" fontId="11" fillId="2" borderId="134" xfId="0" applyFont="1" applyFill="1" applyBorder="1" applyAlignment="1">
      <alignment horizontal="left" vertical="center" wrapText="1"/>
    </xf>
    <xf numFmtId="0" fontId="11" fillId="2" borderId="126" xfId="0" applyFont="1" applyFill="1" applyBorder="1" applyAlignment="1">
      <alignment horizontal="left" vertical="center" wrapText="1"/>
    </xf>
    <xf numFmtId="0" fontId="11" fillId="2" borderId="127" xfId="0" applyFont="1" applyFill="1" applyBorder="1" applyAlignment="1">
      <alignment horizontal="left" vertical="center" wrapText="1"/>
    </xf>
    <xf numFmtId="38" fontId="26" fillId="2" borderId="11" xfId="1" applyFont="1" applyFill="1" applyBorder="1" applyAlignment="1">
      <alignment horizontal="right" vertical="center"/>
    </xf>
    <xf numFmtId="38" fontId="26" fillId="2" borderId="29" xfId="1" applyFont="1" applyFill="1" applyBorder="1" applyAlignment="1">
      <alignment vertical="center"/>
    </xf>
    <xf numFmtId="38" fontId="18" fillId="0" borderId="32" xfId="1" applyFont="1" applyFill="1" applyBorder="1" applyAlignment="1">
      <alignment vertical="center"/>
    </xf>
    <xf numFmtId="0" fontId="11" fillId="2" borderId="32" xfId="0" applyFont="1" applyFill="1" applyBorder="1" applyAlignment="1">
      <alignment horizontal="left" vertical="center" wrapText="1"/>
    </xf>
    <xf numFmtId="0" fontId="18" fillId="2" borderId="123" xfId="0" applyFont="1" applyFill="1" applyBorder="1" applyAlignment="1">
      <alignment horizontal="right" vertical="center"/>
    </xf>
    <xf numFmtId="38" fontId="28" fillId="2" borderId="42" xfId="1" applyFont="1" applyFill="1" applyBorder="1" applyAlignment="1">
      <alignment horizontal="right" vertical="center"/>
    </xf>
    <xf numFmtId="38" fontId="18" fillId="2" borderId="136" xfId="1" applyFont="1" applyFill="1" applyBorder="1" applyAlignment="1">
      <alignment horizontal="right" vertical="center"/>
    </xf>
    <xf numFmtId="38" fontId="28" fillId="2" borderId="115" xfId="1" applyFont="1" applyFill="1" applyBorder="1" applyAlignment="1">
      <alignment horizontal="right" vertical="center"/>
    </xf>
    <xf numFmtId="38" fontId="28" fillId="2" borderId="131" xfId="1" applyFont="1" applyFill="1" applyBorder="1" applyAlignment="1">
      <alignment vertical="center"/>
    </xf>
    <xf numFmtId="38" fontId="28" fillId="2" borderId="126" xfId="1" applyFont="1" applyFill="1" applyBorder="1" applyAlignment="1">
      <alignment horizontal="right" vertical="center"/>
    </xf>
    <xf numFmtId="0" fontId="16" fillId="2" borderId="136" xfId="0" applyFont="1" applyFill="1" applyBorder="1" applyAlignment="1">
      <alignment horizontal="center" vertical="center"/>
    </xf>
    <xf numFmtId="0" fontId="16" fillId="2" borderId="137" xfId="0" applyFont="1" applyFill="1" applyBorder="1" applyAlignment="1">
      <alignment horizontal="center" vertical="center"/>
    </xf>
    <xf numFmtId="0" fontId="2" fillId="2" borderId="134" xfId="0" applyFont="1" applyFill="1" applyBorder="1" applyAlignment="1">
      <alignment horizontal="left" vertical="center"/>
    </xf>
    <xf numFmtId="0" fontId="12" fillId="0" borderId="0" xfId="0" applyFont="1" applyAlignment="1">
      <alignment vertical="top" wrapText="1"/>
    </xf>
    <xf numFmtId="0" fontId="11" fillId="0" borderId="0" xfId="0" applyFont="1" applyAlignment="1">
      <alignment vertical="top" wrapText="1"/>
    </xf>
    <xf numFmtId="0" fontId="11" fillId="0" borderId="45" xfId="0" applyFont="1" applyBorder="1" applyAlignment="1">
      <alignment horizontal="center" vertical="top" wrapText="1"/>
    </xf>
    <xf numFmtId="0" fontId="11" fillId="0" borderId="33" xfId="0" applyFont="1" applyBorder="1" applyAlignment="1">
      <alignment horizontal="center" vertical="top" wrapText="1"/>
    </xf>
    <xf numFmtId="3" fontId="41" fillId="8" borderId="1" xfId="0" applyNumberFormat="1" applyFont="1" applyFill="1" applyBorder="1" applyAlignment="1">
      <alignment horizontal="right"/>
    </xf>
    <xf numFmtId="38" fontId="41" fillId="0" borderId="0" xfId="0" applyNumberFormat="1" applyFont="1" applyAlignment="1">
      <alignment horizontal="right" vertical="center"/>
    </xf>
    <xf numFmtId="0" fontId="41" fillId="7" borderId="1" xfId="0" applyFont="1" applyFill="1" applyBorder="1" applyAlignment="1">
      <alignment horizontal="right" vertical="center"/>
    </xf>
    <xf numFmtId="3" fontId="41" fillId="8" borderId="1" xfId="0" applyNumberFormat="1" applyFont="1" applyFill="1" applyBorder="1" applyAlignment="1">
      <alignment horizontal="right" vertical="center"/>
    </xf>
    <xf numFmtId="9" fontId="41" fillId="7" borderId="1" xfId="0" applyNumberFormat="1" applyFont="1" applyFill="1" applyBorder="1" applyAlignment="1">
      <alignment horizontal="right" vertical="center"/>
    </xf>
    <xf numFmtId="0" fontId="11" fillId="0" borderId="0" xfId="0" applyFont="1" applyAlignment="1">
      <alignment horizontal="left" vertical="top" wrapText="1"/>
    </xf>
    <xf numFmtId="0" fontId="75" fillId="7" borderId="41" xfId="0" applyFont="1" applyFill="1" applyBorder="1" applyAlignment="1">
      <alignment horizontal="center" vertical="center" wrapText="1"/>
    </xf>
    <xf numFmtId="0" fontId="75" fillId="7" borderId="5" xfId="0" applyFont="1" applyFill="1" applyBorder="1" applyAlignment="1">
      <alignment horizontal="center" vertical="center" wrapText="1"/>
    </xf>
    <xf numFmtId="0" fontId="75" fillId="7" borderId="106" xfId="0" applyFont="1" applyFill="1" applyBorder="1" applyAlignment="1">
      <alignment horizontal="center" vertical="center" wrapText="1"/>
    </xf>
    <xf numFmtId="0" fontId="75" fillId="7" borderId="45" xfId="0" applyFont="1" applyFill="1" applyBorder="1" applyAlignment="1">
      <alignment horizontal="center" vertical="center" wrapText="1"/>
    </xf>
    <xf numFmtId="0" fontId="75" fillId="7" borderId="32" xfId="0" applyFont="1" applyFill="1" applyBorder="1" applyAlignment="1">
      <alignment horizontal="center" vertical="center" wrapText="1"/>
    </xf>
    <xf numFmtId="0" fontId="75" fillId="7" borderId="33" xfId="0" applyFont="1" applyFill="1" applyBorder="1" applyAlignment="1">
      <alignment horizontal="center" vertical="center" wrapText="1"/>
    </xf>
    <xf numFmtId="191" fontId="68" fillId="7" borderId="11" xfId="0" applyNumberFormat="1" applyFont="1" applyFill="1" applyBorder="1" applyAlignment="1">
      <alignment horizontal="right" vertical="center"/>
    </xf>
    <xf numFmtId="191" fontId="68" fillId="7" borderId="32" xfId="0" applyNumberFormat="1" applyFont="1" applyFill="1" applyBorder="1" applyAlignment="1">
      <alignment horizontal="right" vertical="center"/>
    </xf>
    <xf numFmtId="0" fontId="77" fillId="7" borderId="14" xfId="0" applyFont="1" applyFill="1" applyBorder="1" applyAlignment="1">
      <alignment horizontal="center" vertical="center"/>
    </xf>
    <xf numFmtId="0" fontId="77" fillId="7" borderId="34" xfId="0" applyFont="1" applyFill="1" applyBorder="1" applyAlignment="1">
      <alignment horizontal="center" vertical="center"/>
    </xf>
    <xf numFmtId="0" fontId="75" fillId="0" borderId="5" xfId="0" applyFont="1" applyBorder="1" applyAlignment="1">
      <alignment horizontal="left" vertical="center"/>
    </xf>
    <xf numFmtId="0" fontId="72" fillId="0" borderId="46" xfId="0" applyFont="1" applyBorder="1" applyAlignment="1">
      <alignment horizontal="center" vertical="center"/>
    </xf>
    <xf numFmtId="0" fontId="72" fillId="0" borderId="29" xfId="0" applyFont="1" applyBorder="1" applyAlignment="1">
      <alignment horizontal="center" vertical="center"/>
    </xf>
    <xf numFmtId="0" fontId="72" fillId="0" borderId="88" xfId="0" applyFont="1" applyBorder="1" applyAlignment="1">
      <alignment horizontal="center" vertical="center"/>
    </xf>
    <xf numFmtId="177" fontId="70" fillId="0" borderId="20" xfId="0" applyNumberFormat="1" applyFont="1" applyBorder="1" applyAlignment="1">
      <alignment horizontal="center" vertical="center"/>
    </xf>
    <xf numFmtId="177" fontId="70" fillId="0" borderId="22" xfId="0" applyNumberFormat="1" applyFont="1" applyBorder="1" applyAlignment="1">
      <alignment horizontal="center" vertical="center"/>
    </xf>
    <xf numFmtId="177" fontId="70" fillId="0" borderId="23" xfId="0" applyNumberFormat="1" applyFont="1" applyBorder="1" applyAlignment="1">
      <alignment horizontal="center" vertical="center"/>
    </xf>
    <xf numFmtId="0" fontId="70" fillId="9" borderId="13" xfId="0" applyFont="1" applyFill="1" applyBorder="1" applyAlignment="1">
      <alignment horizontal="center" vertical="center"/>
    </xf>
    <xf numFmtId="0" fontId="70" fillId="9" borderId="11" xfId="0" applyFont="1" applyFill="1" applyBorder="1" applyAlignment="1">
      <alignment horizontal="center" vertical="center"/>
    </xf>
    <xf numFmtId="0" fontId="70" fillId="9" borderId="12" xfId="0" applyFont="1" applyFill="1" applyBorder="1" applyAlignment="1">
      <alignment horizontal="center" vertical="center"/>
    </xf>
    <xf numFmtId="38" fontId="76" fillId="9" borderId="1" xfId="6" applyFont="1" applyFill="1" applyBorder="1" applyAlignment="1">
      <alignment horizontal="center" vertical="center"/>
    </xf>
    <xf numFmtId="38" fontId="76" fillId="9" borderId="20" xfId="6" applyFont="1" applyFill="1" applyBorder="1" applyAlignment="1">
      <alignment horizontal="center" vertical="center"/>
    </xf>
    <xf numFmtId="38" fontId="76" fillId="9" borderId="55" xfId="6" applyFont="1" applyFill="1" applyBorder="1" applyAlignment="1">
      <alignment horizontal="center" vertical="center"/>
    </xf>
    <xf numFmtId="38" fontId="76" fillId="9" borderId="46" xfId="6" applyFont="1" applyFill="1" applyBorder="1" applyAlignment="1">
      <alignment horizontal="center" vertical="center"/>
    </xf>
    <xf numFmtId="0" fontId="77" fillId="9" borderId="23" xfId="0" applyFont="1" applyFill="1" applyBorder="1" applyAlignment="1">
      <alignment horizontal="center" vertical="center"/>
    </xf>
    <xf numFmtId="0" fontId="73" fillId="9" borderId="88" xfId="0" applyFont="1" applyFill="1" applyBorder="1" applyAlignment="1">
      <alignment horizontal="center" vertical="center"/>
    </xf>
    <xf numFmtId="38" fontId="76" fillId="9" borderId="33" xfId="6" applyFont="1" applyFill="1" applyBorder="1" applyAlignment="1">
      <alignment horizontal="center" vertical="center"/>
    </xf>
    <xf numFmtId="38" fontId="76" fillId="9" borderId="152" xfId="6" applyFont="1" applyFill="1" applyBorder="1" applyAlignment="1">
      <alignment horizontal="center" vertical="center"/>
    </xf>
    <xf numFmtId="38" fontId="76" fillId="9" borderId="31" xfId="6" applyFont="1" applyFill="1" applyBorder="1" applyAlignment="1">
      <alignment horizontal="center" vertical="center"/>
    </xf>
    <xf numFmtId="0" fontId="76" fillId="9" borderId="152" xfId="0" applyFont="1" applyFill="1" applyBorder="1" applyAlignment="1">
      <alignment horizontal="center" vertical="center"/>
    </xf>
    <xf numFmtId="0" fontId="73" fillId="9" borderId="23" xfId="0" applyFont="1" applyFill="1" applyBorder="1" applyAlignment="1">
      <alignment horizontal="center" vertical="center"/>
    </xf>
    <xf numFmtId="38" fontId="76" fillId="9" borderId="9" xfId="6" applyFont="1" applyFill="1" applyBorder="1" applyAlignment="1">
      <alignment horizontal="center" vertical="center"/>
    </xf>
    <xf numFmtId="38" fontId="76" fillId="9" borderId="26" xfId="6" applyFont="1" applyFill="1" applyBorder="1" applyAlignment="1">
      <alignment horizontal="center" vertical="center"/>
    </xf>
    <xf numFmtId="38" fontId="76" fillId="9" borderId="7" xfId="6" applyFont="1" applyFill="1" applyBorder="1" applyAlignment="1">
      <alignment horizontal="center" vertical="center"/>
    </xf>
    <xf numFmtId="0" fontId="76" fillId="9" borderId="26" xfId="0" applyFont="1" applyFill="1" applyBorder="1" applyAlignment="1">
      <alignment horizontal="center" vertical="center"/>
    </xf>
    <xf numFmtId="0" fontId="75" fillId="9" borderId="6" xfId="0" applyFont="1" applyFill="1" applyBorder="1" applyAlignment="1">
      <alignment horizontal="center" vertical="center"/>
    </xf>
    <xf numFmtId="0" fontId="70" fillId="9" borderId="1" xfId="0" applyFont="1" applyFill="1" applyBorder="1" applyAlignment="1">
      <alignment horizontal="center" vertical="center"/>
    </xf>
    <xf numFmtId="0" fontId="75" fillId="13" borderId="1" xfId="0" applyFont="1" applyFill="1" applyBorder="1" applyAlignment="1">
      <alignment horizontal="center" vertical="center" wrapText="1"/>
    </xf>
    <xf numFmtId="0" fontId="75" fillId="13" borderId="1" xfId="0" applyFont="1" applyFill="1" applyBorder="1" applyAlignment="1">
      <alignment horizontal="center" vertical="center"/>
    </xf>
    <xf numFmtId="0" fontId="70" fillId="13" borderId="1" xfId="0" applyFont="1" applyFill="1" applyBorder="1" applyAlignment="1">
      <alignment horizontal="center" vertical="center"/>
    </xf>
    <xf numFmtId="0" fontId="70" fillId="13" borderId="86" xfId="0" applyFont="1" applyFill="1" applyBorder="1" applyAlignment="1">
      <alignment horizontal="center" vertical="center"/>
    </xf>
    <xf numFmtId="0" fontId="72" fillId="9" borderId="11" xfId="0" applyFont="1" applyFill="1" applyBorder="1" applyAlignment="1">
      <alignment horizontal="center" vertical="center"/>
    </xf>
    <xf numFmtId="0" fontId="91" fillId="0" borderId="13" xfId="0" applyFont="1" applyBorder="1" applyAlignment="1">
      <alignment horizontal="center" vertical="center"/>
    </xf>
    <xf numFmtId="0" fontId="91" fillId="0" borderId="11" xfId="0" applyFont="1" applyBorder="1" applyAlignment="1">
      <alignment horizontal="center" vertical="center"/>
    </xf>
    <xf numFmtId="0" fontId="91" fillId="0" borderId="12" xfId="0" applyFont="1" applyBorder="1" applyAlignment="1">
      <alignment horizontal="center" vertical="center"/>
    </xf>
    <xf numFmtId="0" fontId="91" fillId="0" borderId="17" xfId="0" applyFont="1" applyBorder="1" applyAlignment="1">
      <alignment horizontal="center" vertical="center"/>
    </xf>
    <xf numFmtId="0" fontId="91" fillId="0" borderId="0" xfId="0" applyFont="1" applyAlignment="1">
      <alignment horizontal="center" vertical="center"/>
    </xf>
    <xf numFmtId="0" fontId="91" fillId="0" borderId="16" xfId="0" applyFont="1" applyBorder="1" applyAlignment="1">
      <alignment horizontal="center" vertical="center"/>
    </xf>
    <xf numFmtId="0" fontId="91" fillId="0" borderId="31" xfId="0" applyFont="1" applyBorder="1" applyAlignment="1">
      <alignment horizontal="center" vertical="center"/>
    </xf>
    <xf numFmtId="0" fontId="91" fillId="0" borderId="32" xfId="0" applyFont="1" applyBorder="1" applyAlignment="1">
      <alignment horizontal="center" vertical="center"/>
    </xf>
    <xf numFmtId="0" fontId="91" fillId="0" borderId="33" xfId="0" applyFont="1" applyBorder="1" applyAlignment="1">
      <alignment horizontal="center" vertical="center"/>
    </xf>
    <xf numFmtId="0" fontId="77" fillId="9" borderId="21" xfId="0" applyFont="1" applyFill="1" applyBorder="1" applyAlignment="1">
      <alignment horizontal="center" vertical="center"/>
    </xf>
    <xf numFmtId="0" fontId="73" fillId="9" borderId="21" xfId="0" applyFont="1" applyFill="1" applyBorder="1" applyAlignment="1">
      <alignment horizontal="center" vertical="center"/>
    </xf>
    <xf numFmtId="0" fontId="73" fillId="9" borderId="30" xfId="0" applyFont="1" applyFill="1" applyBorder="1" applyAlignment="1">
      <alignment horizontal="center" vertical="center"/>
    </xf>
    <xf numFmtId="0" fontId="70" fillId="0" borderId="0" xfId="0" applyFont="1" applyAlignment="1">
      <alignment horizontal="left" vertical="center" wrapText="1"/>
    </xf>
    <xf numFmtId="0" fontId="75" fillId="8" borderId="2" xfId="0" applyFont="1" applyFill="1" applyBorder="1" applyAlignment="1">
      <alignment horizontal="center" vertical="center"/>
    </xf>
    <xf numFmtId="0" fontId="70" fillId="8" borderId="3" xfId="0" applyFont="1" applyFill="1" applyBorder="1" applyAlignment="1">
      <alignment horizontal="center" vertical="center"/>
    </xf>
    <xf numFmtId="0" fontId="0" fillId="8" borderId="52" xfId="0" applyFill="1" applyBorder="1" applyAlignment="1">
      <alignment horizontal="left" vertical="center" wrapText="1"/>
    </xf>
    <xf numFmtId="0" fontId="0" fillId="8" borderId="42" xfId="0" applyFill="1" applyBorder="1" applyAlignment="1">
      <alignment horizontal="left" vertical="center" wrapText="1"/>
    </xf>
    <xf numFmtId="0" fontId="0" fillId="8" borderId="43" xfId="0" applyFill="1" applyBorder="1" applyAlignment="1">
      <alignment horizontal="left" vertical="center" wrapText="1"/>
    </xf>
    <xf numFmtId="0" fontId="75" fillId="8" borderId="3" xfId="0" applyFont="1" applyFill="1" applyBorder="1" applyAlignment="1">
      <alignment horizontal="center" vertical="center" wrapText="1"/>
    </xf>
    <xf numFmtId="0" fontId="70" fillId="8" borderId="52" xfId="0" applyFont="1" applyFill="1" applyBorder="1" applyAlignment="1">
      <alignment horizontal="center" vertical="center"/>
    </xf>
    <xf numFmtId="0" fontId="70" fillId="8" borderId="42" xfId="0" applyFont="1" applyFill="1" applyBorder="1" applyAlignment="1">
      <alignment horizontal="center" vertical="center"/>
    </xf>
    <xf numFmtId="0" fontId="70" fillId="8" borderId="43" xfId="0" applyFont="1" applyFill="1" applyBorder="1" applyAlignment="1">
      <alignment horizontal="center" vertical="center"/>
    </xf>
    <xf numFmtId="0" fontId="70" fillId="8" borderId="151" xfId="0" applyFont="1" applyFill="1" applyBorder="1" applyAlignment="1">
      <alignment horizontal="center" vertical="center"/>
    </xf>
    <xf numFmtId="0" fontId="82" fillId="0" borderId="149" xfId="0" applyFont="1" applyBorder="1" applyAlignment="1">
      <alignment horizontal="center" vertical="center"/>
    </xf>
    <xf numFmtId="0" fontId="82" fillId="0" borderId="136" xfId="0" applyFont="1" applyBorder="1" applyAlignment="1">
      <alignment horizontal="center" vertical="center"/>
    </xf>
    <xf numFmtId="0" fontId="82" fillId="0" borderId="150" xfId="0" applyFont="1" applyBorder="1" applyAlignment="1">
      <alignment horizontal="center" vertical="center"/>
    </xf>
    <xf numFmtId="0" fontId="70" fillId="0" borderId="0" xfId="0" applyFont="1" applyAlignment="1">
      <alignment horizontal="left" vertical="center"/>
    </xf>
    <xf numFmtId="0" fontId="72" fillId="9" borderId="11" xfId="0" applyFont="1" applyFill="1" applyBorder="1" applyAlignment="1">
      <alignment horizontal="left" vertical="center"/>
    </xf>
    <xf numFmtId="38" fontId="76" fillId="9" borderId="0" xfId="6" applyFont="1" applyFill="1" applyBorder="1" applyAlignment="1">
      <alignment horizontal="center" vertical="center"/>
    </xf>
    <xf numFmtId="0" fontId="76" fillId="9" borderId="0" xfId="0" applyFont="1" applyFill="1" applyAlignment="1">
      <alignment horizontal="center" vertical="center"/>
    </xf>
    <xf numFmtId="190" fontId="76" fillId="9" borderId="0" xfId="6" applyNumberFormat="1" applyFont="1" applyFill="1" applyBorder="1" applyAlignment="1">
      <alignment horizontal="right" vertical="center"/>
    </xf>
    <xf numFmtId="0" fontId="75" fillId="7" borderId="10" xfId="0" applyFont="1" applyFill="1" applyBorder="1" applyAlignment="1">
      <alignment horizontal="center" vertical="center"/>
    </xf>
    <xf numFmtId="0" fontId="75" fillId="7" borderId="11" xfId="0" applyFont="1" applyFill="1" applyBorder="1" applyAlignment="1">
      <alignment horizontal="center" vertical="center"/>
    </xf>
    <xf numFmtId="0" fontId="75" fillId="7" borderId="12" xfId="0" applyFont="1" applyFill="1" applyBorder="1" applyAlignment="1">
      <alignment horizontal="center" vertical="center"/>
    </xf>
    <xf numFmtId="0" fontId="75" fillId="7" borderId="45" xfId="0" applyFont="1" applyFill="1" applyBorder="1" applyAlignment="1">
      <alignment horizontal="center" vertical="center"/>
    </xf>
    <xf numFmtId="0" fontId="75" fillId="7" borderId="32" xfId="0" applyFont="1" applyFill="1" applyBorder="1" applyAlignment="1">
      <alignment horizontal="center" vertical="center"/>
    </xf>
    <xf numFmtId="0" fontId="75" fillId="7" borderId="33" xfId="0" applyFont="1" applyFill="1" applyBorder="1" applyAlignment="1">
      <alignment horizontal="center" vertical="center"/>
    </xf>
    <xf numFmtId="0" fontId="78" fillId="9" borderId="13" xfId="0" applyFont="1" applyFill="1" applyBorder="1" applyAlignment="1">
      <alignment horizontal="right" vertical="center"/>
    </xf>
    <xf numFmtId="0" fontId="78" fillId="9" borderId="11" xfId="0" applyFont="1" applyFill="1" applyBorder="1" applyAlignment="1">
      <alignment horizontal="right" vertical="center"/>
    </xf>
    <xf numFmtId="0" fontId="75" fillId="9" borderId="11" xfId="0" applyFont="1" applyFill="1" applyBorder="1" applyAlignment="1">
      <alignment horizontal="center" vertical="center"/>
    </xf>
    <xf numFmtId="0" fontId="72" fillId="9" borderId="12" xfId="0" applyFont="1" applyFill="1" applyBorder="1" applyAlignment="1">
      <alignment horizontal="left" vertical="center"/>
    </xf>
    <xf numFmtId="38" fontId="72" fillId="9" borderId="11" xfId="0" applyNumberFormat="1" applyFont="1" applyFill="1" applyBorder="1" applyAlignment="1">
      <alignment horizontal="right" vertical="center"/>
    </xf>
    <xf numFmtId="0" fontId="72" fillId="9" borderId="11" xfId="0" applyFont="1" applyFill="1" applyBorder="1" applyAlignment="1">
      <alignment horizontal="right" vertical="center"/>
    </xf>
    <xf numFmtId="38" fontId="76" fillId="9" borderId="8" xfId="6" applyFont="1" applyFill="1" applyBorder="1" applyAlignment="1">
      <alignment horizontal="center" vertical="center"/>
    </xf>
    <xf numFmtId="0" fontId="76" fillId="9" borderId="8" xfId="0" applyFont="1" applyFill="1" applyBorder="1" applyAlignment="1">
      <alignment horizontal="center" vertical="center"/>
    </xf>
    <xf numFmtId="190" fontId="76" fillId="9" borderId="8" xfId="6" applyNumberFormat="1" applyFont="1" applyFill="1" applyBorder="1" applyAlignment="1">
      <alignment horizontal="right" vertical="center"/>
    </xf>
    <xf numFmtId="0" fontId="75" fillId="13" borderId="27" xfId="0" applyFont="1" applyFill="1" applyBorder="1" applyAlignment="1">
      <alignment horizontal="center" vertical="center"/>
    </xf>
    <xf numFmtId="0" fontId="75" fillId="13" borderId="22" xfId="0" applyFont="1" applyFill="1" applyBorder="1" applyAlignment="1">
      <alignment horizontal="center" vertical="center"/>
    </xf>
    <xf numFmtId="0" fontId="75" fillId="13" borderId="21" xfId="0" applyFont="1" applyFill="1" applyBorder="1" applyAlignment="1">
      <alignment horizontal="center" vertical="center"/>
    </xf>
    <xf numFmtId="0" fontId="70" fillId="13" borderId="20" xfId="0" applyFont="1" applyFill="1" applyBorder="1" applyAlignment="1">
      <alignment horizontal="center" vertical="center"/>
    </xf>
    <xf numFmtId="0" fontId="70" fillId="13" borderId="22" xfId="0" applyFont="1" applyFill="1" applyBorder="1" applyAlignment="1">
      <alignment horizontal="center" vertical="center"/>
    </xf>
    <xf numFmtId="0" fontId="70" fillId="13" borderId="21" xfId="0" applyFont="1" applyFill="1" applyBorder="1" applyAlignment="1">
      <alignment horizontal="center" vertical="center"/>
    </xf>
    <xf numFmtId="0" fontId="70" fillId="13" borderId="23" xfId="0" applyFont="1" applyFill="1" applyBorder="1" applyAlignment="1">
      <alignment horizontal="center" vertical="center"/>
    </xf>
    <xf numFmtId="0" fontId="75" fillId="8" borderId="51" xfId="0" applyFont="1" applyFill="1" applyBorder="1" applyAlignment="1">
      <alignment horizontal="center" vertical="center"/>
    </xf>
    <xf numFmtId="0" fontId="75" fillId="8" borderId="42" xfId="0" applyFont="1" applyFill="1" applyBorder="1" applyAlignment="1">
      <alignment horizontal="center" vertical="center"/>
    </xf>
    <xf numFmtId="0" fontId="75" fillId="8" borderId="43" xfId="0" applyFont="1" applyFill="1" applyBorder="1" applyAlignment="1">
      <alignment horizontal="center" vertical="center"/>
    </xf>
    <xf numFmtId="0" fontId="70" fillId="8" borderId="44" xfId="0" applyFont="1" applyFill="1" applyBorder="1" applyAlignment="1">
      <alignment horizontal="center" vertical="center"/>
    </xf>
    <xf numFmtId="0" fontId="70" fillId="8" borderId="28" xfId="0" applyFont="1" applyFill="1" applyBorder="1" applyAlignment="1">
      <alignment horizontal="left" vertical="center"/>
    </xf>
    <xf numFmtId="0" fontId="70" fillId="8" borderId="29" xfId="0" applyFont="1" applyFill="1" applyBorder="1" applyAlignment="1">
      <alignment horizontal="left" vertical="center"/>
    </xf>
    <xf numFmtId="0" fontId="70" fillId="8" borderId="30" xfId="0" applyFont="1" applyFill="1" applyBorder="1" applyAlignment="1">
      <alignment horizontal="left" vertical="center"/>
    </xf>
    <xf numFmtId="0" fontId="35" fillId="0" borderId="55" xfId="0" applyFont="1" applyBorder="1" applyAlignment="1">
      <alignment horizontal="center" vertical="center"/>
    </xf>
    <xf numFmtId="0" fontId="35" fillId="0" borderId="46" xfId="0" applyFont="1" applyBorder="1" applyAlignment="1">
      <alignment horizontal="center" vertical="center"/>
    </xf>
    <xf numFmtId="0" fontId="70" fillId="13" borderId="54" xfId="0" applyFont="1" applyFill="1" applyBorder="1" applyAlignment="1">
      <alignment horizontal="left" vertical="center"/>
    </xf>
    <xf numFmtId="0" fontId="70" fillId="13" borderId="55" xfId="0" applyFont="1" applyFill="1" applyBorder="1" applyAlignment="1">
      <alignment horizontal="left" vertical="center"/>
    </xf>
    <xf numFmtId="0" fontId="72" fillId="12" borderId="55" xfId="0" applyFont="1" applyFill="1" applyBorder="1" applyAlignment="1">
      <alignment horizontal="center" vertical="center"/>
    </xf>
    <xf numFmtId="0" fontId="72" fillId="12" borderId="46" xfId="0" applyFont="1" applyFill="1" applyBorder="1" applyAlignment="1">
      <alignment horizontal="center" vertical="center"/>
    </xf>
    <xf numFmtId="0" fontId="70" fillId="13" borderId="27" xfId="0" applyFont="1" applyFill="1" applyBorder="1" applyAlignment="1">
      <alignment horizontal="left" vertical="center"/>
    </xf>
    <xf numFmtId="0" fontId="70" fillId="13" borderId="22" xfId="0" applyFont="1" applyFill="1" applyBorder="1" applyAlignment="1">
      <alignment horizontal="left" vertical="center"/>
    </xf>
    <xf numFmtId="0" fontId="70" fillId="13" borderId="21" xfId="0" applyFont="1" applyFill="1" applyBorder="1" applyAlignment="1">
      <alignment horizontal="left" vertical="center"/>
    </xf>
    <xf numFmtId="58" fontId="70" fillId="12" borderId="22" xfId="0" applyNumberFormat="1" applyFont="1" applyFill="1" applyBorder="1" applyAlignment="1">
      <alignment horizontal="center" vertical="center"/>
    </xf>
    <xf numFmtId="0" fontId="70" fillId="12" borderId="22" xfId="0" applyFont="1" applyFill="1" applyBorder="1" applyAlignment="1">
      <alignment horizontal="center" vertical="center"/>
    </xf>
    <xf numFmtId="0" fontId="70" fillId="12" borderId="23" xfId="0" applyFont="1" applyFill="1" applyBorder="1" applyAlignment="1">
      <alignment horizontal="center" vertical="center"/>
    </xf>
    <xf numFmtId="0" fontId="70" fillId="8" borderId="27" xfId="0" applyFont="1" applyFill="1" applyBorder="1" applyAlignment="1">
      <alignment horizontal="left" vertical="center"/>
    </xf>
    <xf numFmtId="0" fontId="70" fillId="8" borderId="22" xfId="0" applyFont="1" applyFill="1" applyBorder="1" applyAlignment="1">
      <alignment horizontal="left" vertical="center"/>
    </xf>
    <xf numFmtId="0" fontId="70" fillId="8" borderId="21" xfId="0" applyFont="1" applyFill="1" applyBorder="1" applyAlignment="1">
      <alignment horizontal="left" vertical="center"/>
    </xf>
    <xf numFmtId="0" fontId="35" fillId="0" borderId="1" xfId="0" applyFont="1" applyBorder="1" applyAlignment="1">
      <alignment horizontal="center" vertical="center"/>
    </xf>
    <xf numFmtId="0" fontId="35" fillId="0" borderId="84" xfId="0" applyFont="1" applyBorder="1" applyAlignment="1">
      <alignment horizontal="center" vertical="center"/>
    </xf>
    <xf numFmtId="0" fontId="70" fillId="13" borderId="6" xfId="0" applyFont="1" applyFill="1" applyBorder="1" applyAlignment="1">
      <alignment horizontal="left" vertical="center"/>
    </xf>
    <xf numFmtId="0" fontId="70" fillId="13" borderId="1" xfId="0" applyFont="1" applyFill="1" applyBorder="1" applyAlignment="1">
      <alignment horizontal="left" vertical="center"/>
    </xf>
    <xf numFmtId="0" fontId="72" fillId="12" borderId="1" xfId="0" applyFont="1" applyFill="1" applyBorder="1" applyAlignment="1">
      <alignment horizontal="center" vertical="center"/>
    </xf>
    <xf numFmtId="0" fontId="72" fillId="12" borderId="20" xfId="0" applyFont="1" applyFill="1" applyBorder="1" applyAlignment="1">
      <alignment horizontal="center" vertical="center"/>
    </xf>
    <xf numFmtId="0" fontId="70" fillId="8" borderId="6" xfId="0" applyFont="1" applyFill="1" applyBorder="1" applyAlignment="1">
      <alignment horizontal="left" vertical="center"/>
    </xf>
    <xf numFmtId="0" fontId="70" fillId="8" borderId="1" xfId="0" applyFont="1" applyFill="1" applyBorder="1" applyAlignment="1">
      <alignment horizontal="left" vertical="center"/>
    </xf>
    <xf numFmtId="0" fontId="68" fillId="0" borderId="0" xfId="0" applyFont="1" applyAlignment="1">
      <alignment horizontal="center" vertical="center"/>
    </xf>
    <xf numFmtId="0" fontId="72" fillId="0" borderId="2" xfId="0" applyFont="1" applyBorder="1" applyAlignment="1">
      <alignment horizontal="center" vertical="center"/>
    </xf>
    <xf numFmtId="0" fontId="72" fillId="0" borderId="3" xfId="0" applyFont="1" applyBorder="1" applyAlignment="1">
      <alignment horizontal="center" vertical="center"/>
    </xf>
    <xf numFmtId="0" fontId="72" fillId="0" borderId="52" xfId="0" applyFont="1" applyBorder="1" applyAlignment="1">
      <alignment horizontal="center" vertical="center" shrinkToFit="1"/>
    </xf>
    <xf numFmtId="0" fontId="72" fillId="0" borderId="42" xfId="0" applyFont="1" applyBorder="1" applyAlignment="1">
      <alignment horizontal="center" vertical="center" shrinkToFit="1"/>
    </xf>
    <xf numFmtId="0" fontId="72" fillId="0" borderId="44" xfId="0" applyFont="1" applyBorder="1" applyAlignment="1">
      <alignment horizontal="center" vertical="center" shrinkToFit="1"/>
    </xf>
    <xf numFmtId="0" fontId="72" fillId="0" borderId="54" xfId="0" applyFont="1" applyBorder="1" applyAlignment="1">
      <alignment horizontal="center" vertical="center"/>
    </xf>
    <xf numFmtId="0" fontId="72" fillId="0" borderId="55" xfId="0" applyFont="1" applyBorder="1" applyAlignment="1">
      <alignment horizontal="center" vertical="center"/>
    </xf>
    <xf numFmtId="0" fontId="71" fillId="0" borderId="32" xfId="0" applyFont="1" applyBorder="1" applyAlignment="1">
      <alignment horizontal="left" vertical="center"/>
    </xf>
    <xf numFmtId="0" fontId="68" fillId="13" borderId="27" xfId="0" applyFont="1" applyFill="1" applyBorder="1" applyAlignment="1">
      <alignment horizontal="center" vertical="center"/>
    </xf>
    <xf numFmtId="0" fontId="68" fillId="13" borderId="22" xfId="0" applyFont="1" applyFill="1" applyBorder="1" applyAlignment="1">
      <alignment horizontal="center" vertical="center"/>
    </xf>
    <xf numFmtId="0" fontId="70" fillId="12" borderId="85" xfId="0" applyFont="1" applyFill="1" applyBorder="1" applyAlignment="1">
      <alignment horizontal="center" vertical="center"/>
    </xf>
    <xf numFmtId="0" fontId="72" fillId="12" borderId="85" xfId="0" applyFont="1" applyFill="1" applyBorder="1" applyAlignment="1">
      <alignment horizontal="center" vertical="center"/>
    </xf>
    <xf numFmtId="0" fontId="74" fillId="12" borderId="85" xfId="0" applyFont="1" applyFill="1" applyBorder="1" applyAlignment="1">
      <alignment horizontal="center" vertical="top"/>
    </xf>
    <xf numFmtId="0" fontId="74" fillId="12" borderId="21" xfId="0" applyFont="1" applyFill="1" applyBorder="1" applyAlignment="1">
      <alignment horizontal="center" vertical="top"/>
    </xf>
    <xf numFmtId="0" fontId="74" fillId="12" borderId="86" xfId="0" applyFont="1" applyFill="1" applyBorder="1" applyAlignment="1">
      <alignment horizontal="center" vertical="top"/>
    </xf>
    <xf numFmtId="0" fontId="70" fillId="8" borderId="51" xfId="0" applyFont="1" applyFill="1" applyBorder="1" applyAlignment="1">
      <alignment horizontal="left" vertical="center" wrapText="1"/>
    </xf>
    <xf numFmtId="0" fontId="70" fillId="8" borderId="42" xfId="0" applyFont="1" applyFill="1" applyBorder="1" applyAlignment="1">
      <alignment horizontal="left" vertical="center" wrapText="1"/>
    </xf>
    <xf numFmtId="0" fontId="70" fillId="8" borderId="43" xfId="0" applyFont="1" applyFill="1" applyBorder="1" applyAlignment="1">
      <alignment horizontal="left" vertical="center" wrapText="1"/>
    </xf>
    <xf numFmtId="38" fontId="72" fillId="12" borderId="3" xfId="0" applyNumberFormat="1" applyFont="1" applyFill="1" applyBorder="1" applyAlignment="1">
      <alignment horizontal="right" vertical="center"/>
    </xf>
    <xf numFmtId="0" fontId="72" fillId="12" borderId="3" xfId="0" applyFont="1" applyFill="1" applyBorder="1" applyAlignment="1">
      <alignment horizontal="right" vertical="center"/>
    </xf>
    <xf numFmtId="0" fontId="72" fillId="12" borderId="83" xfId="0" applyFont="1" applyFill="1" applyBorder="1" applyAlignment="1">
      <alignment horizontal="right" vertical="center"/>
    </xf>
    <xf numFmtId="0" fontId="70" fillId="13" borderId="2" xfId="0" applyFont="1" applyFill="1" applyBorder="1" applyAlignment="1">
      <alignment horizontal="left" vertical="center" wrapText="1"/>
    </xf>
    <xf numFmtId="0" fontId="70" fillId="13" borderId="3" xfId="0" applyFont="1" applyFill="1" applyBorder="1" applyAlignment="1">
      <alignment horizontal="left" vertical="center"/>
    </xf>
    <xf numFmtId="0" fontId="68" fillId="8" borderId="27" xfId="0" applyFont="1" applyFill="1" applyBorder="1" applyAlignment="1">
      <alignment horizontal="center" vertical="center"/>
    </xf>
    <xf numFmtId="0" fontId="68" fillId="8" borderId="22" xfId="0" applyFont="1" applyFill="1" applyBorder="1" applyAlignment="1">
      <alignment horizontal="center" vertical="center"/>
    </xf>
    <xf numFmtId="0" fontId="72" fillId="12" borderId="148" xfId="0" applyFont="1" applyFill="1" applyBorder="1" applyAlignment="1">
      <alignment horizontal="center" vertical="center"/>
    </xf>
    <xf numFmtId="0" fontId="72" fillId="12" borderId="22" xfId="0" applyFont="1" applyFill="1" applyBorder="1" applyAlignment="1">
      <alignment horizontal="center" vertical="center"/>
    </xf>
    <xf numFmtId="0" fontId="72" fillId="12" borderId="35" xfId="0" applyFont="1" applyFill="1" applyBorder="1" applyAlignment="1">
      <alignment horizontal="center" vertical="center"/>
    </xf>
    <xf numFmtId="0" fontId="84" fillId="0" borderId="0" xfId="0" applyFont="1" applyAlignment="1">
      <alignment horizontal="center" vertical="center"/>
    </xf>
    <xf numFmtId="0" fontId="26" fillId="15" borderId="41" xfId="0" applyFont="1" applyFill="1" applyBorder="1" applyAlignment="1">
      <alignment horizontal="center" vertical="center"/>
    </xf>
    <xf numFmtId="0" fontId="26" fillId="15" borderId="5" xfId="0" applyFont="1" applyFill="1" applyBorder="1" applyAlignment="1">
      <alignment horizontal="center" vertical="center"/>
    </xf>
    <xf numFmtId="0" fontId="85" fillId="0" borderId="39" xfId="0" applyFont="1" applyBorder="1" applyAlignment="1">
      <alignment horizontal="center" vertical="center"/>
    </xf>
    <xf numFmtId="0" fontId="85" fillId="0" borderId="37" xfId="0" applyFont="1" applyBorder="1" applyAlignment="1">
      <alignment horizontal="center" vertical="center"/>
    </xf>
    <xf numFmtId="0" fontId="85" fillId="0" borderId="38" xfId="0" applyFont="1" applyBorder="1" applyAlignment="1">
      <alignment horizontal="center" vertical="center"/>
    </xf>
    <xf numFmtId="0" fontId="26" fillId="0" borderId="153" xfId="0" applyFont="1" applyBorder="1" applyAlignment="1">
      <alignment horizontal="center" vertical="center"/>
    </xf>
    <xf numFmtId="0" fontId="26" fillId="0" borderId="154" xfId="0" applyFont="1" applyBorder="1" applyAlignment="1">
      <alignment horizontal="center" vertical="center"/>
    </xf>
    <xf numFmtId="0" fontId="26" fillId="15" borderId="36" xfId="0" applyFont="1" applyFill="1" applyBorder="1" applyAlignment="1">
      <alignment horizontal="center" vertical="center"/>
    </xf>
    <xf numFmtId="0" fontId="26" fillId="15" borderId="37" xfId="0" applyFont="1" applyFill="1" applyBorder="1" applyAlignment="1">
      <alignment horizontal="center" vertical="center"/>
    </xf>
    <xf numFmtId="0" fontId="26" fillId="15" borderId="39" xfId="0" applyFont="1" applyFill="1" applyBorder="1" applyAlignment="1">
      <alignment horizontal="center" vertical="center"/>
    </xf>
    <xf numFmtId="0" fontId="26" fillId="3" borderId="51" xfId="0" applyFont="1" applyFill="1" applyBorder="1" applyAlignment="1">
      <alignment horizontal="left" vertical="center"/>
    </xf>
    <xf numFmtId="0" fontId="26" fillId="3" borderId="42" xfId="0" applyFont="1" applyFill="1" applyBorder="1" applyAlignment="1">
      <alignment horizontal="left" vertical="center"/>
    </xf>
    <xf numFmtId="0" fontId="26" fillId="3" borderId="43" xfId="0" applyFont="1" applyFill="1" applyBorder="1" applyAlignment="1">
      <alignment horizontal="center" vertical="center"/>
    </xf>
    <xf numFmtId="0" fontId="26" fillId="3" borderId="52" xfId="0" applyFont="1" applyFill="1" applyBorder="1" applyAlignment="1">
      <alignment horizontal="center" vertical="center"/>
    </xf>
    <xf numFmtId="0" fontId="26" fillId="3" borderId="42" xfId="0" applyFont="1" applyFill="1" applyBorder="1" applyAlignment="1">
      <alignment horizontal="center" vertical="center"/>
    </xf>
    <xf numFmtId="0" fontId="26" fillId="0" borderId="90" xfId="0" applyFont="1" applyBorder="1" applyAlignment="1">
      <alignment horizontal="center" vertical="center"/>
    </xf>
    <xf numFmtId="0" fontId="26" fillId="0" borderId="89" xfId="0" applyFont="1" applyBorder="1" applyAlignment="1">
      <alignment horizontal="center" vertical="center"/>
    </xf>
    <xf numFmtId="0" fontId="26" fillId="3" borderId="15" xfId="0" applyFont="1" applyFill="1" applyBorder="1" applyAlignment="1">
      <alignment horizontal="left" vertical="center"/>
    </xf>
    <xf numFmtId="0" fontId="26" fillId="14" borderId="9" xfId="0" applyFont="1" applyFill="1" applyBorder="1" applyAlignment="1">
      <alignment horizontal="center" vertical="center"/>
    </xf>
    <xf numFmtId="0" fontId="26" fillId="14" borderId="7" xfId="0" applyFont="1" applyFill="1" applyBorder="1" applyAlignment="1">
      <alignment horizontal="center" vertical="center"/>
    </xf>
    <xf numFmtId="0" fontId="26" fillId="14" borderId="8" xfId="0" applyFont="1" applyFill="1" applyBorder="1" applyAlignment="1">
      <alignment horizontal="center" vertical="center"/>
    </xf>
    <xf numFmtId="0" fontId="26" fillId="0" borderId="0" xfId="0" applyFont="1" applyAlignment="1">
      <alignment horizontal="center" vertical="center"/>
    </xf>
    <xf numFmtId="0" fontId="26" fillId="3" borderId="10" xfId="0" applyFont="1" applyFill="1" applyBorder="1" applyAlignment="1">
      <alignment horizontal="left" vertical="center"/>
    </xf>
    <xf numFmtId="0" fontId="26" fillId="3" borderId="45" xfId="0" applyFont="1" applyFill="1" applyBorder="1" applyAlignment="1">
      <alignment horizontal="left" vertical="center"/>
    </xf>
    <xf numFmtId="0" fontId="26" fillId="3" borderId="22" xfId="0" applyFont="1" applyFill="1" applyBorder="1" applyAlignment="1">
      <alignment horizontal="center" vertical="center"/>
    </xf>
    <xf numFmtId="0" fontId="26" fillId="0" borderId="33" xfId="0" applyFont="1" applyBorder="1" applyAlignment="1">
      <alignment horizontal="right" vertical="center"/>
    </xf>
    <xf numFmtId="0" fontId="26" fillId="0" borderId="31" xfId="0" applyFont="1" applyBorder="1" applyAlignment="1">
      <alignment horizontal="right" vertical="center"/>
    </xf>
    <xf numFmtId="0" fontId="26" fillId="0" borderId="32" xfId="0" applyFont="1" applyBorder="1" applyAlignment="1">
      <alignment horizontal="center" vertical="center"/>
    </xf>
    <xf numFmtId="0" fontId="26" fillId="7" borderId="36" xfId="0" applyFont="1" applyFill="1" applyBorder="1" applyAlignment="1">
      <alignment horizontal="left" vertical="center" wrapText="1"/>
    </xf>
    <xf numFmtId="0" fontId="26" fillId="7" borderId="37" xfId="0" applyFont="1" applyFill="1" applyBorder="1" applyAlignment="1">
      <alignment horizontal="left" vertical="center" wrapText="1"/>
    </xf>
    <xf numFmtId="38" fontId="26" fillId="0" borderId="153" xfId="1" applyFont="1" applyFill="1" applyBorder="1" applyAlignment="1">
      <alignment horizontal="center" vertical="center"/>
    </xf>
    <xf numFmtId="38" fontId="26" fillId="0" borderId="154" xfId="1" applyFont="1" applyFill="1" applyBorder="1" applyAlignment="1">
      <alignment horizontal="center" vertical="center"/>
    </xf>
    <xf numFmtId="38" fontId="26" fillId="13" borderId="4" xfId="1" applyFont="1" applyFill="1" applyBorder="1" applyAlignment="1">
      <alignment horizontal="right" vertical="center"/>
    </xf>
    <xf numFmtId="38" fontId="26" fillId="13" borderId="17" xfId="1" applyFont="1" applyFill="1" applyBorder="1" applyAlignment="1">
      <alignment horizontal="right" vertical="center"/>
    </xf>
    <xf numFmtId="0" fontId="26" fillId="13" borderId="106" xfId="0" applyFont="1" applyFill="1" applyBorder="1" applyAlignment="1">
      <alignment horizontal="center" vertical="center"/>
    </xf>
    <xf numFmtId="0" fontId="26" fillId="13" borderId="16" xfId="0" applyFont="1" applyFill="1" applyBorder="1" applyAlignment="1">
      <alignment horizontal="center" vertical="center"/>
    </xf>
    <xf numFmtId="38" fontId="26" fillId="13" borderId="42" xfId="1" applyFont="1" applyFill="1" applyBorder="1" applyAlignment="1">
      <alignment horizontal="right" vertical="center"/>
    </xf>
    <xf numFmtId="38" fontId="26" fillId="0" borderId="11" xfId="1" applyFont="1" applyFill="1" applyBorder="1" applyAlignment="1">
      <alignment horizontal="right" vertical="center"/>
    </xf>
    <xf numFmtId="0" fontId="85" fillId="6" borderId="155" xfId="0" applyFont="1" applyFill="1" applyBorder="1" applyAlignment="1">
      <alignment horizontal="left" vertical="center"/>
    </xf>
    <xf numFmtId="0" fontId="85" fillId="6" borderId="156" xfId="0" applyFont="1" applyFill="1" applyBorder="1" applyAlignment="1">
      <alignment horizontal="left" vertical="center"/>
    </xf>
    <xf numFmtId="38" fontId="85" fillId="6" borderId="156" xfId="1" applyFont="1" applyFill="1" applyBorder="1" applyAlignment="1">
      <alignment horizontal="right" vertical="center"/>
    </xf>
    <xf numFmtId="38" fontId="85" fillId="6" borderId="159" xfId="1" applyFont="1" applyFill="1" applyBorder="1" applyAlignment="1">
      <alignment horizontal="right" vertical="center"/>
    </xf>
    <xf numFmtId="38" fontId="85" fillId="6" borderId="157" xfId="1" applyFont="1" applyFill="1" applyBorder="1" applyAlignment="1">
      <alignment horizontal="right" vertical="center"/>
    </xf>
    <xf numFmtId="0" fontId="0" fillId="0" borderId="0" xfId="0" applyAlignment="1">
      <alignment horizontal="left"/>
    </xf>
    <xf numFmtId="0" fontId="95" fillId="0" borderId="32" xfId="0" applyFont="1" applyBorder="1" applyAlignment="1">
      <alignment horizontal="left" vertical="center"/>
    </xf>
    <xf numFmtId="192" fontId="3" fillId="13" borderId="42" xfId="1" applyNumberFormat="1" applyFont="1" applyFill="1" applyBorder="1" applyAlignment="1">
      <alignment horizontal="center" vertical="center" wrapText="1"/>
    </xf>
    <xf numFmtId="192" fontId="3" fillId="13" borderId="43" xfId="1" applyNumberFormat="1" applyFont="1" applyFill="1" applyBorder="1" applyAlignment="1">
      <alignment horizontal="center" vertical="center" wrapText="1"/>
    </xf>
    <xf numFmtId="38" fontId="26" fillId="13" borderId="11" xfId="1" applyFont="1" applyFill="1" applyBorder="1" applyAlignment="1">
      <alignment horizontal="right" vertical="center"/>
    </xf>
    <xf numFmtId="38" fontId="3" fillId="7" borderId="37" xfId="1" applyFont="1" applyFill="1" applyBorder="1" applyAlignment="1">
      <alignment horizontal="left" vertical="center" wrapText="1"/>
    </xf>
    <xf numFmtId="38" fontId="3" fillId="7" borderId="38" xfId="1" applyFont="1" applyFill="1" applyBorder="1" applyAlignment="1">
      <alignment horizontal="left" vertical="center" wrapText="1"/>
    </xf>
    <xf numFmtId="38" fontId="26" fillId="7" borderId="39" xfId="1" applyFont="1" applyFill="1" applyBorder="1" applyAlignment="1">
      <alignment horizontal="right" vertical="center"/>
    </xf>
    <xf numFmtId="38" fontId="26" fillId="7" borderId="37" xfId="1" applyFont="1" applyFill="1" applyBorder="1" applyAlignment="1">
      <alignment horizontal="right" vertical="center"/>
    </xf>
    <xf numFmtId="38" fontId="26" fillId="13" borderId="161" xfId="1" applyFont="1" applyFill="1" applyBorder="1" applyAlignment="1">
      <alignment horizontal="right" vertical="center"/>
    </xf>
    <xf numFmtId="192" fontId="26" fillId="13" borderId="42" xfId="1" applyNumberFormat="1" applyFont="1" applyFill="1" applyBorder="1" applyAlignment="1">
      <alignment horizontal="center" vertical="center" wrapText="1"/>
    </xf>
    <xf numFmtId="192" fontId="26" fillId="13" borderId="43" xfId="1" applyNumberFormat="1" applyFont="1" applyFill="1" applyBorder="1" applyAlignment="1">
      <alignment horizontal="center" vertical="center" wrapText="1"/>
    </xf>
  </cellXfs>
  <cellStyles count="9">
    <cellStyle name="桁区切り" xfId="1" builtinId="6"/>
    <cellStyle name="桁区切り 2" xfId="4" xr:uid="{53918365-907E-46A2-9E88-AA43F0EC5DB5}"/>
    <cellStyle name="桁区切り 3" xfId="6" xr:uid="{A5D7D71C-1C45-4278-A68A-9C86AC4D6BCE}"/>
    <cellStyle name="標準" xfId="0" builtinId="0"/>
    <cellStyle name="標準 2" xfId="3" xr:uid="{053EA225-23E8-430E-B6D7-C59E2A715265}"/>
    <cellStyle name="標準 3" xfId="5" xr:uid="{C83067BE-F075-46AE-97DC-9B7D01A5078A}"/>
    <cellStyle name="標準 4" xfId="7" xr:uid="{FD07B219-9FB0-4B76-AD59-CF7BEFA7AC24}"/>
    <cellStyle name="標準_リスト元データ" xfId="8" xr:uid="{4E4F52AF-870F-469F-8A3F-CD1C7C791970}"/>
    <cellStyle name="標準_支給率(一般職)" xfId="2" xr:uid="{C26C327F-0C87-42C5-BEB4-8753C86745B6}"/>
  </cellStyles>
  <dxfs count="5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39994506668294322"/>
        </patternFill>
      </fill>
    </dxf>
    <dxf>
      <fill>
        <patternFill>
          <bgColor rgb="FFFFFF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dxf>
    <dxf>
      <fill>
        <patternFill>
          <bgColor rgb="FFFFFF00"/>
        </patternFill>
      </fill>
    </dxf>
    <dxf>
      <font>
        <b/>
        <i val="0"/>
      </font>
    </dxf>
    <dxf>
      <font>
        <color theme="0"/>
      </font>
    </dxf>
    <dxf>
      <font>
        <color theme="0"/>
      </font>
      <fill>
        <patternFill>
          <bgColor theme="0"/>
        </patternFill>
      </fill>
    </dxf>
    <dxf>
      <font>
        <color theme="0"/>
      </font>
    </dxf>
    <dxf>
      <font>
        <color theme="0"/>
      </font>
    </dxf>
    <dxf>
      <font>
        <b/>
        <i val="0"/>
      </font>
    </dxf>
    <dxf>
      <font>
        <b/>
        <i val="0"/>
      </font>
    </dxf>
    <dxf>
      <font>
        <b/>
        <i val="0"/>
      </font>
    </dxf>
    <dxf>
      <font>
        <b/>
        <i val="0"/>
      </font>
    </dxf>
    <dxf>
      <font>
        <b/>
        <i val="0"/>
      </font>
    </dxf>
    <dxf>
      <font>
        <b/>
        <i val="0"/>
      </font>
    </dxf>
    <dxf>
      <font>
        <b/>
        <i val="0"/>
      </font>
    </dxf>
    <dxf>
      <font>
        <color theme="0"/>
      </font>
    </dxf>
    <dxf>
      <font>
        <b/>
        <i val="0"/>
      </font>
    </dxf>
    <dxf>
      <font>
        <color theme="0"/>
      </font>
    </dxf>
    <dxf>
      <font>
        <color theme="0"/>
      </font>
    </dxf>
    <dxf>
      <font>
        <color theme="0"/>
      </font>
    </dxf>
    <dxf>
      <font>
        <color theme="0"/>
      </font>
    </dxf>
    <dxf>
      <font>
        <color theme="0"/>
      </font>
    </dxf>
    <dxf>
      <font>
        <color theme="0"/>
      </font>
    </dxf>
    <dxf>
      <font>
        <b/>
        <i val="0"/>
      </font>
    </dxf>
    <dxf>
      <font>
        <b/>
        <i val="0"/>
      </font>
      <fill>
        <patternFill>
          <bgColor theme="0"/>
        </patternFill>
      </fill>
    </dxf>
    <dxf>
      <font>
        <color theme="0"/>
      </font>
    </dxf>
    <dxf>
      <font>
        <b/>
        <i val="0"/>
      </font>
    </dxf>
    <dxf>
      <font>
        <b/>
        <i val="0"/>
      </font>
    </dxf>
    <dxf>
      <font>
        <b/>
        <i val="0"/>
      </font>
    </dxf>
    <dxf>
      <font>
        <b/>
        <i val="0"/>
      </font>
    </dxf>
    <dxf>
      <font>
        <b/>
        <i val="0"/>
      </font>
    </dxf>
    <dxf>
      <font>
        <b/>
        <i val="0"/>
      </font>
    </dxf>
    <dxf>
      <fill>
        <patternFill patternType="gray0625"/>
      </fill>
    </dxf>
    <dxf>
      <fill>
        <patternFill patternType="lightGray">
          <fgColor theme="0" tint="-0.499984740745262"/>
        </patternFill>
      </fill>
    </dxf>
    <dxf>
      <fill>
        <patternFill>
          <bgColor theme="7" tint="0.59996337778862885"/>
        </patternFill>
      </fill>
    </dxf>
    <dxf>
      <fill>
        <patternFill>
          <bgColor theme="7" tint="0.59996337778862885"/>
        </patternFill>
      </fill>
    </dxf>
    <dxf>
      <fill>
        <patternFill>
          <bgColor theme="8" tint="0.39994506668294322"/>
        </patternFill>
      </fill>
    </dxf>
  </dxfs>
  <tableStyles count="0" defaultTableStyle="TableStyleMedium2" defaultPivotStyle="PivotStyleLight16"/>
  <colors>
    <mruColors>
      <color rgb="FFFF99FF"/>
      <color rgb="FFFF00FF"/>
      <color rgb="FF00FF00"/>
      <color rgb="FFFF9933"/>
      <color rgb="FF00FFCC"/>
      <color rgb="FF00CC00"/>
      <color rgb="FF99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11206</xdr:colOff>
      <xdr:row>37</xdr:row>
      <xdr:rowOff>33617</xdr:rowOff>
    </xdr:from>
    <xdr:to>
      <xdr:col>18</xdr:col>
      <xdr:colOff>11206</xdr:colOff>
      <xdr:row>37</xdr:row>
      <xdr:rowOff>190500</xdr:rowOff>
    </xdr:to>
    <xdr:cxnSp macro="">
      <xdr:nvCxnSpPr>
        <xdr:cNvPr id="3" name="直線コネクタ 2">
          <a:extLst>
            <a:ext uri="{FF2B5EF4-FFF2-40B4-BE49-F238E27FC236}">
              <a16:creationId xmlns:a16="http://schemas.microsoft.com/office/drawing/2014/main" id="{FCFBB629-DA96-BC7E-2654-4D9DC3316A62}"/>
            </a:ext>
          </a:extLst>
        </xdr:cNvPr>
        <xdr:cNvCxnSpPr/>
      </xdr:nvCxnSpPr>
      <xdr:spPr>
        <a:xfrm flipV="1">
          <a:off x="4784912" y="9009529"/>
          <a:ext cx="3014382" cy="15688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171449</xdr:colOff>
      <xdr:row>13</xdr:row>
      <xdr:rowOff>85725</xdr:rowOff>
    </xdr:from>
    <xdr:to>
      <xdr:col>44</xdr:col>
      <xdr:colOff>104775</xdr:colOff>
      <xdr:row>15</xdr:row>
      <xdr:rowOff>161925</xdr:rowOff>
    </xdr:to>
    <xdr:sp macro="" textlink="">
      <xdr:nvSpPr>
        <xdr:cNvPr id="2" name="大かっこ 1">
          <a:extLst>
            <a:ext uri="{FF2B5EF4-FFF2-40B4-BE49-F238E27FC236}">
              <a16:creationId xmlns:a16="http://schemas.microsoft.com/office/drawing/2014/main" id="{79B2496B-25F3-4996-B994-8AC46A03129E}"/>
            </a:ext>
          </a:extLst>
        </xdr:cNvPr>
        <xdr:cNvSpPr/>
      </xdr:nvSpPr>
      <xdr:spPr>
        <a:xfrm>
          <a:off x="295274" y="4133850"/>
          <a:ext cx="8534401" cy="638175"/>
        </a:xfrm>
        <a:prstGeom prst="bracketPair">
          <a:avLst/>
        </a:prstGeom>
        <a:noFill/>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171448</xdr:colOff>
      <xdr:row>32</xdr:row>
      <xdr:rowOff>0</xdr:rowOff>
    </xdr:from>
    <xdr:to>
      <xdr:col>44</xdr:col>
      <xdr:colOff>165100</xdr:colOff>
      <xdr:row>35</xdr:row>
      <xdr:rowOff>304800</xdr:rowOff>
    </xdr:to>
    <xdr:sp macro="" textlink="">
      <xdr:nvSpPr>
        <xdr:cNvPr id="3" name="大かっこ 2">
          <a:extLst>
            <a:ext uri="{FF2B5EF4-FFF2-40B4-BE49-F238E27FC236}">
              <a16:creationId xmlns:a16="http://schemas.microsoft.com/office/drawing/2014/main" id="{934A649E-FE32-4B0C-91A4-79BCC6FFE81D}"/>
            </a:ext>
          </a:extLst>
        </xdr:cNvPr>
        <xdr:cNvSpPr/>
      </xdr:nvSpPr>
      <xdr:spPr>
        <a:xfrm>
          <a:off x="295273" y="9382125"/>
          <a:ext cx="8594727" cy="990600"/>
        </a:xfrm>
        <a:prstGeom prst="bracketPair">
          <a:avLst/>
        </a:prstGeom>
        <a:noFill/>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171449</xdr:colOff>
      <xdr:row>13</xdr:row>
      <xdr:rowOff>85725</xdr:rowOff>
    </xdr:from>
    <xdr:to>
      <xdr:col>44</xdr:col>
      <xdr:colOff>104775</xdr:colOff>
      <xdr:row>15</xdr:row>
      <xdr:rowOff>161925</xdr:rowOff>
    </xdr:to>
    <xdr:sp macro="" textlink="">
      <xdr:nvSpPr>
        <xdr:cNvPr id="4" name="大かっこ 3">
          <a:extLst>
            <a:ext uri="{FF2B5EF4-FFF2-40B4-BE49-F238E27FC236}">
              <a16:creationId xmlns:a16="http://schemas.microsoft.com/office/drawing/2014/main" id="{B9FFA130-CC5C-449E-9AA7-3290578721F5}"/>
            </a:ext>
          </a:extLst>
        </xdr:cNvPr>
        <xdr:cNvSpPr/>
      </xdr:nvSpPr>
      <xdr:spPr>
        <a:xfrm>
          <a:off x="295274" y="4133850"/>
          <a:ext cx="8534401" cy="638175"/>
        </a:xfrm>
        <a:prstGeom prst="bracketPair">
          <a:avLst/>
        </a:prstGeom>
        <a:noFill/>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171448</xdr:colOff>
      <xdr:row>32</xdr:row>
      <xdr:rowOff>0</xdr:rowOff>
    </xdr:from>
    <xdr:to>
      <xdr:col>44</xdr:col>
      <xdr:colOff>165100</xdr:colOff>
      <xdr:row>35</xdr:row>
      <xdr:rowOff>304800</xdr:rowOff>
    </xdr:to>
    <xdr:sp macro="" textlink="">
      <xdr:nvSpPr>
        <xdr:cNvPr id="5" name="大かっこ 4">
          <a:extLst>
            <a:ext uri="{FF2B5EF4-FFF2-40B4-BE49-F238E27FC236}">
              <a16:creationId xmlns:a16="http://schemas.microsoft.com/office/drawing/2014/main" id="{D9F4FC64-6882-42F6-BA53-CBDB12F2661E}"/>
            </a:ext>
          </a:extLst>
        </xdr:cNvPr>
        <xdr:cNvSpPr/>
      </xdr:nvSpPr>
      <xdr:spPr>
        <a:xfrm>
          <a:off x="295273" y="9382125"/>
          <a:ext cx="8594727" cy="990600"/>
        </a:xfrm>
        <a:prstGeom prst="bracketPair">
          <a:avLst/>
        </a:prstGeom>
        <a:noFill/>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CC9C6-C4A2-4B6A-A610-49A338A2DF28}">
  <sheetPr>
    <tabColor theme="1"/>
  </sheetPr>
  <dimension ref="A1:A6"/>
  <sheetViews>
    <sheetView zoomScaleNormal="100" zoomScaleSheetLayoutView="100" workbookViewId="0">
      <selection activeCell="A24" sqref="A23:A24"/>
    </sheetView>
  </sheetViews>
  <sheetFormatPr defaultColWidth="9" defaultRowHeight="13.5"/>
  <cols>
    <col min="1" max="1" width="106.875" style="32" customWidth="1"/>
    <col min="2" max="16384" width="9" style="32"/>
  </cols>
  <sheetData>
    <row r="1" spans="1:1" ht="17.25">
      <c r="A1" s="34" t="s">
        <v>124</v>
      </c>
    </row>
    <row r="2" spans="1:1" ht="36.75" customHeight="1">
      <c r="A2" s="33" t="s">
        <v>127</v>
      </c>
    </row>
    <row r="3" spans="1:1" ht="46.5" customHeight="1">
      <c r="A3" s="33" t="s">
        <v>125</v>
      </c>
    </row>
    <row r="4" spans="1:1" ht="40.5" customHeight="1">
      <c r="A4" s="33" t="s">
        <v>126</v>
      </c>
    </row>
    <row r="5" spans="1:1" ht="46.5" customHeight="1">
      <c r="A5" s="33" t="s">
        <v>128</v>
      </c>
    </row>
    <row r="6" spans="1:1" ht="71.25" customHeight="1">
      <c r="A6" s="33" t="s">
        <v>129</v>
      </c>
    </row>
  </sheetData>
  <phoneticPr fontId="4"/>
  <pageMargins left="0.7" right="0.7" top="0.75" bottom="0.75" header="0.3" footer="0.3"/>
  <pageSetup paperSize="9"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8D18C-17C9-4A07-ACF7-526C4B7C82E4}">
  <dimension ref="A1:B21"/>
  <sheetViews>
    <sheetView topLeftCell="A10" workbookViewId="0">
      <selection activeCell="F21" sqref="F21"/>
    </sheetView>
  </sheetViews>
  <sheetFormatPr defaultColWidth="9" defaultRowHeight="13.5"/>
  <cols>
    <col min="1" max="1" width="11.625" style="36" bestFit="1" customWidth="1"/>
    <col min="2" max="2" width="29.375" style="36" bestFit="1" customWidth="1"/>
    <col min="3" max="16384" width="9" style="36"/>
  </cols>
  <sheetData>
    <row r="1" spans="1:2">
      <c r="A1" s="35">
        <v>44155</v>
      </c>
      <c r="B1" s="36" t="s">
        <v>132</v>
      </c>
    </row>
    <row r="2" spans="1:2">
      <c r="A2" s="35">
        <v>44155</v>
      </c>
      <c r="B2" s="36" t="s">
        <v>145</v>
      </c>
    </row>
    <row r="3" spans="1:2">
      <c r="A3" s="35">
        <v>44167</v>
      </c>
      <c r="B3" s="36" t="s">
        <v>146</v>
      </c>
    </row>
    <row r="4" spans="1:2">
      <c r="A4" s="35">
        <v>44175</v>
      </c>
      <c r="B4" s="36" t="s">
        <v>147</v>
      </c>
    </row>
    <row r="5" spans="1:2">
      <c r="A5" s="35">
        <v>44175</v>
      </c>
      <c r="B5" s="36" t="s">
        <v>148</v>
      </c>
    </row>
    <row r="6" spans="1:2">
      <c r="A6" s="35">
        <v>44175</v>
      </c>
      <c r="B6" s="36" t="s">
        <v>149</v>
      </c>
    </row>
    <row r="7" spans="1:2">
      <c r="A7" s="35">
        <v>44176</v>
      </c>
      <c r="B7" s="36" t="s">
        <v>150</v>
      </c>
    </row>
    <row r="8" spans="1:2">
      <c r="A8" s="35">
        <v>44189</v>
      </c>
      <c r="B8" s="36" t="s">
        <v>172</v>
      </c>
    </row>
    <row r="9" spans="1:2">
      <c r="A9" s="35">
        <v>44222</v>
      </c>
      <c r="B9" s="36" t="s">
        <v>175</v>
      </c>
    </row>
    <row r="10" spans="1:2">
      <c r="A10" s="35">
        <v>44222</v>
      </c>
      <c r="B10" s="36" t="s">
        <v>174</v>
      </c>
    </row>
    <row r="11" spans="1:2">
      <c r="A11" s="35">
        <v>44264</v>
      </c>
      <c r="B11" s="36" t="s">
        <v>179</v>
      </c>
    </row>
    <row r="12" spans="1:2">
      <c r="A12" s="35">
        <v>44601</v>
      </c>
      <c r="B12" s="36" t="s">
        <v>185</v>
      </c>
    </row>
    <row r="13" spans="1:2">
      <c r="A13" s="35">
        <v>44608</v>
      </c>
      <c r="B13" s="36" t="s">
        <v>186</v>
      </c>
    </row>
    <row r="14" spans="1:2">
      <c r="A14" s="35">
        <v>44616</v>
      </c>
      <c r="B14" s="36" t="s">
        <v>187</v>
      </c>
    </row>
    <row r="15" spans="1:2">
      <c r="A15" s="35">
        <v>45239</v>
      </c>
      <c r="B15" s="36" t="s">
        <v>243</v>
      </c>
    </row>
    <row r="16" spans="1:2">
      <c r="A16" s="35">
        <v>45383</v>
      </c>
      <c r="B16" s="36" t="s">
        <v>314</v>
      </c>
    </row>
    <row r="17" spans="1:2">
      <c r="A17" s="35">
        <v>45469</v>
      </c>
      <c r="B17" s="36" t="s">
        <v>321</v>
      </c>
    </row>
    <row r="18" spans="1:2">
      <c r="A18" s="35"/>
      <c r="B18" s="36" t="s">
        <v>323</v>
      </c>
    </row>
    <row r="19" spans="1:2">
      <c r="A19" s="35">
        <v>45730</v>
      </c>
      <c r="B19" s="36" t="s">
        <v>326</v>
      </c>
    </row>
    <row r="20" spans="1:2">
      <c r="A20" s="35">
        <v>45730</v>
      </c>
      <c r="B20" s="36" t="s">
        <v>328</v>
      </c>
    </row>
    <row r="21" spans="1:2">
      <c r="A21" s="35">
        <v>45730</v>
      </c>
      <c r="B21" s="36" t="s">
        <v>327</v>
      </c>
    </row>
  </sheetData>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D5DED-0734-4FD7-BEC5-131D3C89B3FC}">
  <sheetPr>
    <tabColor rgb="FF002060"/>
  </sheetPr>
  <dimension ref="A1:AQ337"/>
  <sheetViews>
    <sheetView tabSelected="1" view="pageBreakPreview" zoomScale="85" zoomScaleNormal="85" zoomScaleSheetLayoutView="85" workbookViewId="0">
      <selection activeCell="J61" sqref="J61:M61"/>
    </sheetView>
  </sheetViews>
  <sheetFormatPr defaultRowHeight="13.5"/>
  <cols>
    <col min="1" max="1" width="5.25" customWidth="1"/>
    <col min="2" max="2" width="5.625" customWidth="1"/>
    <col min="3" max="3" width="6.375" customWidth="1"/>
    <col min="4" max="4" width="7.25" customWidth="1"/>
    <col min="5" max="5" width="4.25" customWidth="1"/>
    <col min="6" max="6" width="4.625" customWidth="1"/>
    <col min="7" max="7" width="5.25" customWidth="1"/>
    <col min="8" max="9" width="5.375" customWidth="1"/>
    <col min="10" max="10" width="5.25" customWidth="1"/>
    <col min="11" max="11" width="5.5" customWidth="1"/>
    <col min="12" max="12" width="5.25" customWidth="1"/>
    <col min="13" max="13" width="6.625" customWidth="1"/>
    <col min="14" max="14" width="12.75" customWidth="1"/>
    <col min="15" max="15" width="3.875" customWidth="1"/>
    <col min="16" max="16" width="5.375" customWidth="1"/>
    <col min="17" max="17" width="4.875" customWidth="1"/>
    <col min="18" max="18" width="6" customWidth="1"/>
    <col min="19" max="19" width="5.125" customWidth="1"/>
    <col min="20" max="20" width="5" customWidth="1"/>
    <col min="21" max="21" width="4.125" customWidth="1"/>
    <col min="22" max="22" width="5.875" customWidth="1"/>
    <col min="23" max="23" width="4.625" customWidth="1"/>
    <col min="25" max="25" width="10.5" style="36" bestFit="1" customWidth="1"/>
    <col min="26" max="26" width="9.5" style="36" bestFit="1" customWidth="1"/>
    <col min="27" max="27" width="9" style="36"/>
    <col min="28" max="28" width="11.625" style="36" bestFit="1" customWidth="1"/>
    <col min="29" max="29" width="11.875" customWidth="1"/>
    <col min="30" max="30" width="10.625" style="36" customWidth="1"/>
    <col min="31" max="31" width="9.5" style="36" bestFit="1" customWidth="1"/>
    <col min="32" max="33" width="13.125" style="36" customWidth="1"/>
    <col min="34" max="40" width="9" style="36"/>
    <col min="261" max="261" width="5.25" customWidth="1"/>
    <col min="262" max="262" width="5.625" customWidth="1"/>
    <col min="263" max="263" width="4.875" customWidth="1"/>
    <col min="264" max="264" width="4.375" customWidth="1"/>
    <col min="265" max="265" width="4.25" customWidth="1"/>
    <col min="266" max="266" width="4.5" customWidth="1"/>
    <col min="267" max="267" width="5.25" customWidth="1"/>
    <col min="268" max="269" width="5.375" customWidth="1"/>
    <col min="270" max="270" width="5.25" customWidth="1"/>
    <col min="271" max="271" width="5.5" customWidth="1"/>
    <col min="272" max="275" width="5.25" customWidth="1"/>
    <col min="276" max="276" width="5.375" customWidth="1"/>
    <col min="277" max="277" width="5.5" customWidth="1"/>
    <col min="278" max="278" width="5.25" customWidth="1"/>
    <col min="279" max="279" width="4.625" customWidth="1"/>
    <col min="280" max="280" width="5.625" customWidth="1"/>
    <col min="281" max="281" width="5.25" customWidth="1"/>
    <col min="282" max="282" width="4.75" customWidth="1"/>
    <col min="517" max="517" width="5.25" customWidth="1"/>
    <col min="518" max="518" width="5.625" customWidth="1"/>
    <col min="519" max="519" width="4.875" customWidth="1"/>
    <col min="520" max="520" width="4.375" customWidth="1"/>
    <col min="521" max="521" width="4.25" customWidth="1"/>
    <col min="522" max="522" width="4.5" customWidth="1"/>
    <col min="523" max="523" width="5.25" customWidth="1"/>
    <col min="524" max="525" width="5.375" customWidth="1"/>
    <col min="526" max="526" width="5.25" customWidth="1"/>
    <col min="527" max="527" width="5.5" customWidth="1"/>
    <col min="528" max="531" width="5.25" customWidth="1"/>
    <col min="532" max="532" width="5.375" customWidth="1"/>
    <col min="533" max="533" width="5.5" customWidth="1"/>
    <col min="534" max="534" width="5.25" customWidth="1"/>
    <col min="535" max="535" width="4.625" customWidth="1"/>
    <col min="536" max="536" width="5.625" customWidth="1"/>
    <col min="537" max="537" width="5.25" customWidth="1"/>
    <col min="538" max="538" width="4.75" customWidth="1"/>
    <col min="773" max="773" width="5.25" customWidth="1"/>
    <col min="774" max="774" width="5.625" customWidth="1"/>
    <col min="775" max="775" width="4.875" customWidth="1"/>
    <col min="776" max="776" width="4.375" customWidth="1"/>
    <col min="777" max="777" width="4.25" customWidth="1"/>
    <col min="778" max="778" width="4.5" customWidth="1"/>
    <col min="779" max="779" width="5.25" customWidth="1"/>
    <col min="780" max="781" width="5.375" customWidth="1"/>
    <col min="782" max="782" width="5.25" customWidth="1"/>
    <col min="783" max="783" width="5.5" customWidth="1"/>
    <col min="784" max="787" width="5.25" customWidth="1"/>
    <col min="788" max="788" width="5.375" customWidth="1"/>
    <col min="789" max="789" width="5.5" customWidth="1"/>
    <col min="790" max="790" width="5.25" customWidth="1"/>
    <col min="791" max="791" width="4.625" customWidth="1"/>
    <col min="792" max="792" width="5.625" customWidth="1"/>
    <col min="793" max="793" width="5.25" customWidth="1"/>
    <col min="794" max="794" width="4.75" customWidth="1"/>
    <col min="1029" max="1029" width="5.25" customWidth="1"/>
    <col min="1030" max="1030" width="5.625" customWidth="1"/>
    <col min="1031" max="1031" width="4.875" customWidth="1"/>
    <col min="1032" max="1032" width="4.375" customWidth="1"/>
    <col min="1033" max="1033" width="4.25" customWidth="1"/>
    <col min="1034" max="1034" width="4.5" customWidth="1"/>
    <col min="1035" max="1035" width="5.25" customWidth="1"/>
    <col min="1036" max="1037" width="5.375" customWidth="1"/>
    <col min="1038" max="1038" width="5.25" customWidth="1"/>
    <col min="1039" max="1039" width="5.5" customWidth="1"/>
    <col min="1040" max="1043" width="5.25" customWidth="1"/>
    <col min="1044" max="1044" width="5.375" customWidth="1"/>
    <col min="1045" max="1045" width="5.5" customWidth="1"/>
    <col min="1046" max="1046" width="5.25" customWidth="1"/>
    <col min="1047" max="1047" width="4.625" customWidth="1"/>
    <col min="1048" max="1048" width="5.625" customWidth="1"/>
    <col min="1049" max="1049" width="5.25" customWidth="1"/>
    <col min="1050" max="1050" width="4.75" customWidth="1"/>
    <col min="1285" max="1285" width="5.25" customWidth="1"/>
    <col min="1286" max="1286" width="5.625" customWidth="1"/>
    <col min="1287" max="1287" width="4.875" customWidth="1"/>
    <col min="1288" max="1288" width="4.375" customWidth="1"/>
    <col min="1289" max="1289" width="4.25" customWidth="1"/>
    <col min="1290" max="1290" width="4.5" customWidth="1"/>
    <col min="1291" max="1291" width="5.25" customWidth="1"/>
    <col min="1292" max="1293" width="5.375" customWidth="1"/>
    <col min="1294" max="1294" width="5.25" customWidth="1"/>
    <col min="1295" max="1295" width="5.5" customWidth="1"/>
    <col min="1296" max="1299" width="5.25" customWidth="1"/>
    <col min="1300" max="1300" width="5.375" customWidth="1"/>
    <col min="1301" max="1301" width="5.5" customWidth="1"/>
    <col min="1302" max="1302" width="5.25" customWidth="1"/>
    <col min="1303" max="1303" width="4.625" customWidth="1"/>
    <col min="1304" max="1304" width="5.625" customWidth="1"/>
    <col min="1305" max="1305" width="5.25" customWidth="1"/>
    <col min="1306" max="1306" width="4.75" customWidth="1"/>
    <col min="1541" max="1541" width="5.25" customWidth="1"/>
    <col min="1542" max="1542" width="5.625" customWidth="1"/>
    <col min="1543" max="1543" width="4.875" customWidth="1"/>
    <col min="1544" max="1544" width="4.375" customWidth="1"/>
    <col min="1545" max="1545" width="4.25" customWidth="1"/>
    <col min="1546" max="1546" width="4.5" customWidth="1"/>
    <col min="1547" max="1547" width="5.25" customWidth="1"/>
    <col min="1548" max="1549" width="5.375" customWidth="1"/>
    <col min="1550" max="1550" width="5.25" customWidth="1"/>
    <col min="1551" max="1551" width="5.5" customWidth="1"/>
    <col min="1552" max="1555" width="5.25" customWidth="1"/>
    <col min="1556" max="1556" width="5.375" customWidth="1"/>
    <col min="1557" max="1557" width="5.5" customWidth="1"/>
    <col min="1558" max="1558" width="5.25" customWidth="1"/>
    <col min="1559" max="1559" width="4.625" customWidth="1"/>
    <col min="1560" max="1560" width="5.625" customWidth="1"/>
    <col min="1561" max="1561" width="5.25" customWidth="1"/>
    <col min="1562" max="1562" width="4.75" customWidth="1"/>
    <col min="1797" max="1797" width="5.25" customWidth="1"/>
    <col min="1798" max="1798" width="5.625" customWidth="1"/>
    <col min="1799" max="1799" width="4.875" customWidth="1"/>
    <col min="1800" max="1800" width="4.375" customWidth="1"/>
    <col min="1801" max="1801" width="4.25" customWidth="1"/>
    <col min="1802" max="1802" width="4.5" customWidth="1"/>
    <col min="1803" max="1803" width="5.25" customWidth="1"/>
    <col min="1804" max="1805" width="5.375" customWidth="1"/>
    <col min="1806" max="1806" width="5.25" customWidth="1"/>
    <col min="1807" max="1807" width="5.5" customWidth="1"/>
    <col min="1808" max="1811" width="5.25" customWidth="1"/>
    <col min="1812" max="1812" width="5.375" customWidth="1"/>
    <col min="1813" max="1813" width="5.5" customWidth="1"/>
    <col min="1814" max="1814" width="5.25" customWidth="1"/>
    <col min="1815" max="1815" width="4.625" customWidth="1"/>
    <col min="1816" max="1816" width="5.625" customWidth="1"/>
    <col min="1817" max="1817" width="5.25" customWidth="1"/>
    <col min="1818" max="1818" width="4.75" customWidth="1"/>
    <col min="2053" max="2053" width="5.25" customWidth="1"/>
    <col min="2054" max="2054" width="5.625" customWidth="1"/>
    <col min="2055" max="2055" width="4.875" customWidth="1"/>
    <col min="2056" max="2056" width="4.375" customWidth="1"/>
    <col min="2057" max="2057" width="4.25" customWidth="1"/>
    <col min="2058" max="2058" width="4.5" customWidth="1"/>
    <col min="2059" max="2059" width="5.25" customWidth="1"/>
    <col min="2060" max="2061" width="5.375" customWidth="1"/>
    <col min="2062" max="2062" width="5.25" customWidth="1"/>
    <col min="2063" max="2063" width="5.5" customWidth="1"/>
    <col min="2064" max="2067" width="5.25" customWidth="1"/>
    <col min="2068" max="2068" width="5.375" customWidth="1"/>
    <col min="2069" max="2069" width="5.5" customWidth="1"/>
    <col min="2070" max="2070" width="5.25" customWidth="1"/>
    <col min="2071" max="2071" width="4.625" customWidth="1"/>
    <col min="2072" max="2072" width="5.625" customWidth="1"/>
    <col min="2073" max="2073" width="5.25" customWidth="1"/>
    <col min="2074" max="2074" width="4.75" customWidth="1"/>
    <col min="2309" max="2309" width="5.25" customWidth="1"/>
    <col min="2310" max="2310" width="5.625" customWidth="1"/>
    <col min="2311" max="2311" width="4.875" customWidth="1"/>
    <col min="2312" max="2312" width="4.375" customWidth="1"/>
    <col min="2313" max="2313" width="4.25" customWidth="1"/>
    <col min="2314" max="2314" width="4.5" customWidth="1"/>
    <col min="2315" max="2315" width="5.25" customWidth="1"/>
    <col min="2316" max="2317" width="5.375" customWidth="1"/>
    <col min="2318" max="2318" width="5.25" customWidth="1"/>
    <col min="2319" max="2319" width="5.5" customWidth="1"/>
    <col min="2320" max="2323" width="5.25" customWidth="1"/>
    <col min="2324" max="2324" width="5.375" customWidth="1"/>
    <col min="2325" max="2325" width="5.5" customWidth="1"/>
    <col min="2326" max="2326" width="5.25" customWidth="1"/>
    <col min="2327" max="2327" width="4.625" customWidth="1"/>
    <col min="2328" max="2328" width="5.625" customWidth="1"/>
    <col min="2329" max="2329" width="5.25" customWidth="1"/>
    <col min="2330" max="2330" width="4.75" customWidth="1"/>
    <col min="2565" max="2565" width="5.25" customWidth="1"/>
    <col min="2566" max="2566" width="5.625" customWidth="1"/>
    <col min="2567" max="2567" width="4.875" customWidth="1"/>
    <col min="2568" max="2568" width="4.375" customWidth="1"/>
    <col min="2569" max="2569" width="4.25" customWidth="1"/>
    <col min="2570" max="2570" width="4.5" customWidth="1"/>
    <col min="2571" max="2571" width="5.25" customWidth="1"/>
    <col min="2572" max="2573" width="5.375" customWidth="1"/>
    <col min="2574" max="2574" width="5.25" customWidth="1"/>
    <col min="2575" max="2575" width="5.5" customWidth="1"/>
    <col min="2576" max="2579" width="5.25" customWidth="1"/>
    <col min="2580" max="2580" width="5.375" customWidth="1"/>
    <col min="2581" max="2581" width="5.5" customWidth="1"/>
    <col min="2582" max="2582" width="5.25" customWidth="1"/>
    <col min="2583" max="2583" width="4.625" customWidth="1"/>
    <col min="2584" max="2584" width="5.625" customWidth="1"/>
    <col min="2585" max="2585" width="5.25" customWidth="1"/>
    <col min="2586" max="2586" width="4.75" customWidth="1"/>
    <col min="2821" max="2821" width="5.25" customWidth="1"/>
    <col min="2822" max="2822" width="5.625" customWidth="1"/>
    <col min="2823" max="2823" width="4.875" customWidth="1"/>
    <col min="2824" max="2824" width="4.375" customWidth="1"/>
    <col min="2825" max="2825" width="4.25" customWidth="1"/>
    <col min="2826" max="2826" width="4.5" customWidth="1"/>
    <col min="2827" max="2827" width="5.25" customWidth="1"/>
    <col min="2828" max="2829" width="5.375" customWidth="1"/>
    <col min="2830" max="2830" width="5.25" customWidth="1"/>
    <col min="2831" max="2831" width="5.5" customWidth="1"/>
    <col min="2832" max="2835" width="5.25" customWidth="1"/>
    <col min="2836" max="2836" width="5.375" customWidth="1"/>
    <col min="2837" max="2837" width="5.5" customWidth="1"/>
    <col min="2838" max="2838" width="5.25" customWidth="1"/>
    <col min="2839" max="2839" width="4.625" customWidth="1"/>
    <col min="2840" max="2840" width="5.625" customWidth="1"/>
    <col min="2841" max="2841" width="5.25" customWidth="1"/>
    <col min="2842" max="2842" width="4.75" customWidth="1"/>
    <col min="3077" max="3077" width="5.25" customWidth="1"/>
    <col min="3078" max="3078" width="5.625" customWidth="1"/>
    <col min="3079" max="3079" width="4.875" customWidth="1"/>
    <col min="3080" max="3080" width="4.375" customWidth="1"/>
    <col min="3081" max="3081" width="4.25" customWidth="1"/>
    <col min="3082" max="3082" width="4.5" customWidth="1"/>
    <col min="3083" max="3083" width="5.25" customWidth="1"/>
    <col min="3084" max="3085" width="5.375" customWidth="1"/>
    <col min="3086" max="3086" width="5.25" customWidth="1"/>
    <col min="3087" max="3087" width="5.5" customWidth="1"/>
    <col min="3088" max="3091" width="5.25" customWidth="1"/>
    <col min="3092" max="3092" width="5.375" customWidth="1"/>
    <col min="3093" max="3093" width="5.5" customWidth="1"/>
    <col min="3094" max="3094" width="5.25" customWidth="1"/>
    <col min="3095" max="3095" width="4.625" customWidth="1"/>
    <col min="3096" max="3096" width="5.625" customWidth="1"/>
    <col min="3097" max="3097" width="5.25" customWidth="1"/>
    <col min="3098" max="3098" width="4.75" customWidth="1"/>
    <col min="3333" max="3333" width="5.25" customWidth="1"/>
    <col min="3334" max="3334" width="5.625" customWidth="1"/>
    <col min="3335" max="3335" width="4.875" customWidth="1"/>
    <col min="3336" max="3336" width="4.375" customWidth="1"/>
    <col min="3337" max="3337" width="4.25" customWidth="1"/>
    <col min="3338" max="3338" width="4.5" customWidth="1"/>
    <col min="3339" max="3339" width="5.25" customWidth="1"/>
    <col min="3340" max="3341" width="5.375" customWidth="1"/>
    <col min="3342" max="3342" width="5.25" customWidth="1"/>
    <col min="3343" max="3343" width="5.5" customWidth="1"/>
    <col min="3344" max="3347" width="5.25" customWidth="1"/>
    <col min="3348" max="3348" width="5.375" customWidth="1"/>
    <col min="3349" max="3349" width="5.5" customWidth="1"/>
    <col min="3350" max="3350" width="5.25" customWidth="1"/>
    <col min="3351" max="3351" width="4.625" customWidth="1"/>
    <col min="3352" max="3352" width="5.625" customWidth="1"/>
    <col min="3353" max="3353" width="5.25" customWidth="1"/>
    <col min="3354" max="3354" width="4.75" customWidth="1"/>
    <col min="3589" max="3589" width="5.25" customWidth="1"/>
    <col min="3590" max="3590" width="5.625" customWidth="1"/>
    <col min="3591" max="3591" width="4.875" customWidth="1"/>
    <col min="3592" max="3592" width="4.375" customWidth="1"/>
    <col min="3593" max="3593" width="4.25" customWidth="1"/>
    <col min="3594" max="3594" width="4.5" customWidth="1"/>
    <col min="3595" max="3595" width="5.25" customWidth="1"/>
    <col min="3596" max="3597" width="5.375" customWidth="1"/>
    <col min="3598" max="3598" width="5.25" customWidth="1"/>
    <col min="3599" max="3599" width="5.5" customWidth="1"/>
    <col min="3600" max="3603" width="5.25" customWidth="1"/>
    <col min="3604" max="3604" width="5.375" customWidth="1"/>
    <col min="3605" max="3605" width="5.5" customWidth="1"/>
    <col min="3606" max="3606" width="5.25" customWidth="1"/>
    <col min="3607" max="3607" width="4.625" customWidth="1"/>
    <col min="3608" max="3608" width="5.625" customWidth="1"/>
    <col min="3609" max="3609" width="5.25" customWidth="1"/>
    <col min="3610" max="3610" width="4.75" customWidth="1"/>
    <col min="3845" max="3845" width="5.25" customWidth="1"/>
    <col min="3846" max="3846" width="5.625" customWidth="1"/>
    <col min="3847" max="3847" width="4.875" customWidth="1"/>
    <col min="3848" max="3848" width="4.375" customWidth="1"/>
    <col min="3849" max="3849" width="4.25" customWidth="1"/>
    <col min="3850" max="3850" width="4.5" customWidth="1"/>
    <col min="3851" max="3851" width="5.25" customWidth="1"/>
    <col min="3852" max="3853" width="5.375" customWidth="1"/>
    <col min="3854" max="3854" width="5.25" customWidth="1"/>
    <col min="3855" max="3855" width="5.5" customWidth="1"/>
    <col min="3856" max="3859" width="5.25" customWidth="1"/>
    <col min="3860" max="3860" width="5.375" customWidth="1"/>
    <col min="3861" max="3861" width="5.5" customWidth="1"/>
    <col min="3862" max="3862" width="5.25" customWidth="1"/>
    <col min="3863" max="3863" width="4.625" customWidth="1"/>
    <col min="3864" max="3864" width="5.625" customWidth="1"/>
    <col min="3865" max="3865" width="5.25" customWidth="1"/>
    <col min="3866" max="3866" width="4.75" customWidth="1"/>
    <col min="4101" max="4101" width="5.25" customWidth="1"/>
    <col min="4102" max="4102" width="5.625" customWidth="1"/>
    <col min="4103" max="4103" width="4.875" customWidth="1"/>
    <col min="4104" max="4104" width="4.375" customWidth="1"/>
    <col min="4105" max="4105" width="4.25" customWidth="1"/>
    <col min="4106" max="4106" width="4.5" customWidth="1"/>
    <col min="4107" max="4107" width="5.25" customWidth="1"/>
    <col min="4108" max="4109" width="5.375" customWidth="1"/>
    <col min="4110" max="4110" width="5.25" customWidth="1"/>
    <col min="4111" max="4111" width="5.5" customWidth="1"/>
    <col min="4112" max="4115" width="5.25" customWidth="1"/>
    <col min="4116" max="4116" width="5.375" customWidth="1"/>
    <col min="4117" max="4117" width="5.5" customWidth="1"/>
    <col min="4118" max="4118" width="5.25" customWidth="1"/>
    <col min="4119" max="4119" width="4.625" customWidth="1"/>
    <col min="4120" max="4120" width="5.625" customWidth="1"/>
    <col min="4121" max="4121" width="5.25" customWidth="1"/>
    <col min="4122" max="4122" width="4.75" customWidth="1"/>
    <col min="4357" max="4357" width="5.25" customWidth="1"/>
    <col min="4358" max="4358" width="5.625" customWidth="1"/>
    <col min="4359" max="4359" width="4.875" customWidth="1"/>
    <col min="4360" max="4360" width="4.375" customWidth="1"/>
    <col min="4361" max="4361" width="4.25" customWidth="1"/>
    <col min="4362" max="4362" width="4.5" customWidth="1"/>
    <col min="4363" max="4363" width="5.25" customWidth="1"/>
    <col min="4364" max="4365" width="5.375" customWidth="1"/>
    <col min="4366" max="4366" width="5.25" customWidth="1"/>
    <col min="4367" max="4367" width="5.5" customWidth="1"/>
    <col min="4368" max="4371" width="5.25" customWidth="1"/>
    <col min="4372" max="4372" width="5.375" customWidth="1"/>
    <col min="4373" max="4373" width="5.5" customWidth="1"/>
    <col min="4374" max="4374" width="5.25" customWidth="1"/>
    <col min="4375" max="4375" width="4.625" customWidth="1"/>
    <col min="4376" max="4376" width="5.625" customWidth="1"/>
    <col min="4377" max="4377" width="5.25" customWidth="1"/>
    <col min="4378" max="4378" width="4.75" customWidth="1"/>
    <col min="4613" max="4613" width="5.25" customWidth="1"/>
    <col min="4614" max="4614" width="5.625" customWidth="1"/>
    <col min="4615" max="4615" width="4.875" customWidth="1"/>
    <col min="4616" max="4616" width="4.375" customWidth="1"/>
    <col min="4617" max="4617" width="4.25" customWidth="1"/>
    <col min="4618" max="4618" width="4.5" customWidth="1"/>
    <col min="4619" max="4619" width="5.25" customWidth="1"/>
    <col min="4620" max="4621" width="5.375" customWidth="1"/>
    <col min="4622" max="4622" width="5.25" customWidth="1"/>
    <col min="4623" max="4623" width="5.5" customWidth="1"/>
    <col min="4624" max="4627" width="5.25" customWidth="1"/>
    <col min="4628" max="4628" width="5.375" customWidth="1"/>
    <col min="4629" max="4629" width="5.5" customWidth="1"/>
    <col min="4630" max="4630" width="5.25" customWidth="1"/>
    <col min="4631" max="4631" width="4.625" customWidth="1"/>
    <col min="4632" max="4632" width="5.625" customWidth="1"/>
    <col min="4633" max="4633" width="5.25" customWidth="1"/>
    <col min="4634" max="4634" width="4.75" customWidth="1"/>
    <col min="4869" max="4869" width="5.25" customWidth="1"/>
    <col min="4870" max="4870" width="5.625" customWidth="1"/>
    <col min="4871" max="4871" width="4.875" customWidth="1"/>
    <col min="4872" max="4872" width="4.375" customWidth="1"/>
    <col min="4873" max="4873" width="4.25" customWidth="1"/>
    <col min="4874" max="4874" width="4.5" customWidth="1"/>
    <col min="4875" max="4875" width="5.25" customWidth="1"/>
    <col min="4876" max="4877" width="5.375" customWidth="1"/>
    <col min="4878" max="4878" width="5.25" customWidth="1"/>
    <col min="4879" max="4879" width="5.5" customWidth="1"/>
    <col min="4880" max="4883" width="5.25" customWidth="1"/>
    <col min="4884" max="4884" width="5.375" customWidth="1"/>
    <col min="4885" max="4885" width="5.5" customWidth="1"/>
    <col min="4886" max="4886" width="5.25" customWidth="1"/>
    <col min="4887" max="4887" width="4.625" customWidth="1"/>
    <col min="4888" max="4888" width="5.625" customWidth="1"/>
    <col min="4889" max="4889" width="5.25" customWidth="1"/>
    <col min="4890" max="4890" width="4.75" customWidth="1"/>
    <col min="5125" max="5125" width="5.25" customWidth="1"/>
    <col min="5126" max="5126" width="5.625" customWidth="1"/>
    <col min="5127" max="5127" width="4.875" customWidth="1"/>
    <col min="5128" max="5128" width="4.375" customWidth="1"/>
    <col min="5129" max="5129" width="4.25" customWidth="1"/>
    <col min="5130" max="5130" width="4.5" customWidth="1"/>
    <col min="5131" max="5131" width="5.25" customWidth="1"/>
    <col min="5132" max="5133" width="5.375" customWidth="1"/>
    <col min="5134" max="5134" width="5.25" customWidth="1"/>
    <col min="5135" max="5135" width="5.5" customWidth="1"/>
    <col min="5136" max="5139" width="5.25" customWidth="1"/>
    <col min="5140" max="5140" width="5.375" customWidth="1"/>
    <col min="5141" max="5141" width="5.5" customWidth="1"/>
    <col min="5142" max="5142" width="5.25" customWidth="1"/>
    <col min="5143" max="5143" width="4.625" customWidth="1"/>
    <col min="5144" max="5144" width="5.625" customWidth="1"/>
    <col min="5145" max="5145" width="5.25" customWidth="1"/>
    <col min="5146" max="5146" width="4.75" customWidth="1"/>
    <col min="5381" max="5381" width="5.25" customWidth="1"/>
    <col min="5382" max="5382" width="5.625" customWidth="1"/>
    <col min="5383" max="5383" width="4.875" customWidth="1"/>
    <col min="5384" max="5384" width="4.375" customWidth="1"/>
    <col min="5385" max="5385" width="4.25" customWidth="1"/>
    <col min="5386" max="5386" width="4.5" customWidth="1"/>
    <col min="5387" max="5387" width="5.25" customWidth="1"/>
    <col min="5388" max="5389" width="5.375" customWidth="1"/>
    <col min="5390" max="5390" width="5.25" customWidth="1"/>
    <col min="5391" max="5391" width="5.5" customWidth="1"/>
    <col min="5392" max="5395" width="5.25" customWidth="1"/>
    <col min="5396" max="5396" width="5.375" customWidth="1"/>
    <col min="5397" max="5397" width="5.5" customWidth="1"/>
    <col min="5398" max="5398" width="5.25" customWidth="1"/>
    <col min="5399" max="5399" width="4.625" customWidth="1"/>
    <col min="5400" max="5400" width="5.625" customWidth="1"/>
    <col min="5401" max="5401" width="5.25" customWidth="1"/>
    <col min="5402" max="5402" width="4.75" customWidth="1"/>
    <col min="5637" max="5637" width="5.25" customWidth="1"/>
    <col min="5638" max="5638" width="5.625" customWidth="1"/>
    <col min="5639" max="5639" width="4.875" customWidth="1"/>
    <col min="5640" max="5640" width="4.375" customWidth="1"/>
    <col min="5641" max="5641" width="4.25" customWidth="1"/>
    <col min="5642" max="5642" width="4.5" customWidth="1"/>
    <col min="5643" max="5643" width="5.25" customWidth="1"/>
    <col min="5644" max="5645" width="5.375" customWidth="1"/>
    <col min="5646" max="5646" width="5.25" customWidth="1"/>
    <col min="5647" max="5647" width="5.5" customWidth="1"/>
    <col min="5648" max="5651" width="5.25" customWidth="1"/>
    <col min="5652" max="5652" width="5.375" customWidth="1"/>
    <col min="5653" max="5653" width="5.5" customWidth="1"/>
    <col min="5654" max="5654" width="5.25" customWidth="1"/>
    <col min="5655" max="5655" width="4.625" customWidth="1"/>
    <col min="5656" max="5656" width="5.625" customWidth="1"/>
    <col min="5657" max="5657" width="5.25" customWidth="1"/>
    <col min="5658" max="5658" width="4.75" customWidth="1"/>
    <col min="5893" max="5893" width="5.25" customWidth="1"/>
    <col min="5894" max="5894" width="5.625" customWidth="1"/>
    <col min="5895" max="5895" width="4.875" customWidth="1"/>
    <col min="5896" max="5896" width="4.375" customWidth="1"/>
    <col min="5897" max="5897" width="4.25" customWidth="1"/>
    <col min="5898" max="5898" width="4.5" customWidth="1"/>
    <col min="5899" max="5899" width="5.25" customWidth="1"/>
    <col min="5900" max="5901" width="5.375" customWidth="1"/>
    <col min="5902" max="5902" width="5.25" customWidth="1"/>
    <col min="5903" max="5903" width="5.5" customWidth="1"/>
    <col min="5904" max="5907" width="5.25" customWidth="1"/>
    <col min="5908" max="5908" width="5.375" customWidth="1"/>
    <col min="5909" max="5909" width="5.5" customWidth="1"/>
    <col min="5910" max="5910" width="5.25" customWidth="1"/>
    <col min="5911" max="5911" width="4.625" customWidth="1"/>
    <col min="5912" max="5912" width="5.625" customWidth="1"/>
    <col min="5913" max="5913" width="5.25" customWidth="1"/>
    <col min="5914" max="5914" width="4.75" customWidth="1"/>
    <col min="6149" max="6149" width="5.25" customWidth="1"/>
    <col min="6150" max="6150" width="5.625" customWidth="1"/>
    <col min="6151" max="6151" width="4.875" customWidth="1"/>
    <col min="6152" max="6152" width="4.375" customWidth="1"/>
    <col min="6153" max="6153" width="4.25" customWidth="1"/>
    <col min="6154" max="6154" width="4.5" customWidth="1"/>
    <col min="6155" max="6155" width="5.25" customWidth="1"/>
    <col min="6156" max="6157" width="5.375" customWidth="1"/>
    <col min="6158" max="6158" width="5.25" customWidth="1"/>
    <col min="6159" max="6159" width="5.5" customWidth="1"/>
    <col min="6160" max="6163" width="5.25" customWidth="1"/>
    <col min="6164" max="6164" width="5.375" customWidth="1"/>
    <col min="6165" max="6165" width="5.5" customWidth="1"/>
    <col min="6166" max="6166" width="5.25" customWidth="1"/>
    <col min="6167" max="6167" width="4.625" customWidth="1"/>
    <col min="6168" max="6168" width="5.625" customWidth="1"/>
    <col min="6169" max="6169" width="5.25" customWidth="1"/>
    <col min="6170" max="6170" width="4.75" customWidth="1"/>
    <col min="6405" max="6405" width="5.25" customWidth="1"/>
    <col min="6406" max="6406" width="5.625" customWidth="1"/>
    <col min="6407" max="6407" width="4.875" customWidth="1"/>
    <col min="6408" max="6408" width="4.375" customWidth="1"/>
    <col min="6409" max="6409" width="4.25" customWidth="1"/>
    <col min="6410" max="6410" width="4.5" customWidth="1"/>
    <col min="6411" max="6411" width="5.25" customWidth="1"/>
    <col min="6412" max="6413" width="5.375" customWidth="1"/>
    <col min="6414" max="6414" width="5.25" customWidth="1"/>
    <col min="6415" max="6415" width="5.5" customWidth="1"/>
    <col min="6416" max="6419" width="5.25" customWidth="1"/>
    <col min="6420" max="6420" width="5.375" customWidth="1"/>
    <col min="6421" max="6421" width="5.5" customWidth="1"/>
    <col min="6422" max="6422" width="5.25" customWidth="1"/>
    <col min="6423" max="6423" width="4.625" customWidth="1"/>
    <col min="6424" max="6424" width="5.625" customWidth="1"/>
    <col min="6425" max="6425" width="5.25" customWidth="1"/>
    <col min="6426" max="6426" width="4.75" customWidth="1"/>
    <col min="6661" max="6661" width="5.25" customWidth="1"/>
    <col min="6662" max="6662" width="5.625" customWidth="1"/>
    <col min="6663" max="6663" width="4.875" customWidth="1"/>
    <col min="6664" max="6664" width="4.375" customWidth="1"/>
    <col min="6665" max="6665" width="4.25" customWidth="1"/>
    <col min="6666" max="6666" width="4.5" customWidth="1"/>
    <col min="6667" max="6667" width="5.25" customWidth="1"/>
    <col min="6668" max="6669" width="5.375" customWidth="1"/>
    <col min="6670" max="6670" width="5.25" customWidth="1"/>
    <col min="6671" max="6671" width="5.5" customWidth="1"/>
    <col min="6672" max="6675" width="5.25" customWidth="1"/>
    <col min="6676" max="6676" width="5.375" customWidth="1"/>
    <col min="6677" max="6677" width="5.5" customWidth="1"/>
    <col min="6678" max="6678" width="5.25" customWidth="1"/>
    <col min="6679" max="6679" width="4.625" customWidth="1"/>
    <col min="6680" max="6680" width="5.625" customWidth="1"/>
    <col min="6681" max="6681" width="5.25" customWidth="1"/>
    <col min="6682" max="6682" width="4.75" customWidth="1"/>
    <col min="6917" max="6917" width="5.25" customWidth="1"/>
    <col min="6918" max="6918" width="5.625" customWidth="1"/>
    <col min="6919" max="6919" width="4.875" customWidth="1"/>
    <col min="6920" max="6920" width="4.375" customWidth="1"/>
    <col min="6921" max="6921" width="4.25" customWidth="1"/>
    <col min="6922" max="6922" width="4.5" customWidth="1"/>
    <col min="6923" max="6923" width="5.25" customWidth="1"/>
    <col min="6924" max="6925" width="5.375" customWidth="1"/>
    <col min="6926" max="6926" width="5.25" customWidth="1"/>
    <col min="6927" max="6927" width="5.5" customWidth="1"/>
    <col min="6928" max="6931" width="5.25" customWidth="1"/>
    <col min="6932" max="6932" width="5.375" customWidth="1"/>
    <col min="6933" max="6933" width="5.5" customWidth="1"/>
    <col min="6934" max="6934" width="5.25" customWidth="1"/>
    <col min="6935" max="6935" width="4.625" customWidth="1"/>
    <col min="6936" max="6936" width="5.625" customWidth="1"/>
    <col min="6937" max="6937" width="5.25" customWidth="1"/>
    <col min="6938" max="6938" width="4.75" customWidth="1"/>
    <col min="7173" max="7173" width="5.25" customWidth="1"/>
    <col min="7174" max="7174" width="5.625" customWidth="1"/>
    <col min="7175" max="7175" width="4.875" customWidth="1"/>
    <col min="7176" max="7176" width="4.375" customWidth="1"/>
    <col min="7177" max="7177" width="4.25" customWidth="1"/>
    <col min="7178" max="7178" width="4.5" customWidth="1"/>
    <col min="7179" max="7179" width="5.25" customWidth="1"/>
    <col min="7180" max="7181" width="5.375" customWidth="1"/>
    <col min="7182" max="7182" width="5.25" customWidth="1"/>
    <col min="7183" max="7183" width="5.5" customWidth="1"/>
    <col min="7184" max="7187" width="5.25" customWidth="1"/>
    <col min="7188" max="7188" width="5.375" customWidth="1"/>
    <col min="7189" max="7189" width="5.5" customWidth="1"/>
    <col min="7190" max="7190" width="5.25" customWidth="1"/>
    <col min="7191" max="7191" width="4.625" customWidth="1"/>
    <col min="7192" max="7192" width="5.625" customWidth="1"/>
    <col min="7193" max="7193" width="5.25" customWidth="1"/>
    <col min="7194" max="7194" width="4.75" customWidth="1"/>
    <col min="7429" max="7429" width="5.25" customWidth="1"/>
    <col min="7430" max="7430" width="5.625" customWidth="1"/>
    <col min="7431" max="7431" width="4.875" customWidth="1"/>
    <col min="7432" max="7432" width="4.375" customWidth="1"/>
    <col min="7433" max="7433" width="4.25" customWidth="1"/>
    <col min="7434" max="7434" width="4.5" customWidth="1"/>
    <col min="7435" max="7435" width="5.25" customWidth="1"/>
    <col min="7436" max="7437" width="5.375" customWidth="1"/>
    <col min="7438" max="7438" width="5.25" customWidth="1"/>
    <col min="7439" max="7439" width="5.5" customWidth="1"/>
    <col min="7440" max="7443" width="5.25" customWidth="1"/>
    <col min="7444" max="7444" width="5.375" customWidth="1"/>
    <col min="7445" max="7445" width="5.5" customWidth="1"/>
    <col min="7446" max="7446" width="5.25" customWidth="1"/>
    <col min="7447" max="7447" width="4.625" customWidth="1"/>
    <col min="7448" max="7448" width="5.625" customWidth="1"/>
    <col min="7449" max="7449" width="5.25" customWidth="1"/>
    <col min="7450" max="7450" width="4.75" customWidth="1"/>
    <col min="7685" max="7685" width="5.25" customWidth="1"/>
    <col min="7686" max="7686" width="5.625" customWidth="1"/>
    <col min="7687" max="7687" width="4.875" customWidth="1"/>
    <col min="7688" max="7688" width="4.375" customWidth="1"/>
    <col min="7689" max="7689" width="4.25" customWidth="1"/>
    <col min="7690" max="7690" width="4.5" customWidth="1"/>
    <col min="7691" max="7691" width="5.25" customWidth="1"/>
    <col min="7692" max="7693" width="5.375" customWidth="1"/>
    <col min="7694" max="7694" width="5.25" customWidth="1"/>
    <col min="7695" max="7695" width="5.5" customWidth="1"/>
    <col min="7696" max="7699" width="5.25" customWidth="1"/>
    <col min="7700" max="7700" width="5.375" customWidth="1"/>
    <col min="7701" max="7701" width="5.5" customWidth="1"/>
    <col min="7702" max="7702" width="5.25" customWidth="1"/>
    <col min="7703" max="7703" width="4.625" customWidth="1"/>
    <col min="7704" max="7704" width="5.625" customWidth="1"/>
    <col min="7705" max="7705" width="5.25" customWidth="1"/>
    <col min="7706" max="7706" width="4.75" customWidth="1"/>
    <col min="7941" max="7941" width="5.25" customWidth="1"/>
    <col min="7942" max="7942" width="5.625" customWidth="1"/>
    <col min="7943" max="7943" width="4.875" customWidth="1"/>
    <col min="7944" max="7944" width="4.375" customWidth="1"/>
    <col min="7945" max="7945" width="4.25" customWidth="1"/>
    <col min="7946" max="7946" width="4.5" customWidth="1"/>
    <col min="7947" max="7947" width="5.25" customWidth="1"/>
    <col min="7948" max="7949" width="5.375" customWidth="1"/>
    <col min="7950" max="7950" width="5.25" customWidth="1"/>
    <col min="7951" max="7951" width="5.5" customWidth="1"/>
    <col min="7952" max="7955" width="5.25" customWidth="1"/>
    <col min="7956" max="7956" width="5.375" customWidth="1"/>
    <col min="7957" max="7957" width="5.5" customWidth="1"/>
    <col min="7958" max="7958" width="5.25" customWidth="1"/>
    <col min="7959" max="7959" width="4.625" customWidth="1"/>
    <col min="7960" max="7960" width="5.625" customWidth="1"/>
    <col min="7961" max="7961" width="5.25" customWidth="1"/>
    <col min="7962" max="7962" width="4.75" customWidth="1"/>
    <col min="8197" max="8197" width="5.25" customWidth="1"/>
    <col min="8198" max="8198" width="5.625" customWidth="1"/>
    <col min="8199" max="8199" width="4.875" customWidth="1"/>
    <col min="8200" max="8200" width="4.375" customWidth="1"/>
    <col min="8201" max="8201" width="4.25" customWidth="1"/>
    <col min="8202" max="8202" width="4.5" customWidth="1"/>
    <col min="8203" max="8203" width="5.25" customWidth="1"/>
    <col min="8204" max="8205" width="5.375" customWidth="1"/>
    <col min="8206" max="8206" width="5.25" customWidth="1"/>
    <col min="8207" max="8207" width="5.5" customWidth="1"/>
    <col min="8208" max="8211" width="5.25" customWidth="1"/>
    <col min="8212" max="8212" width="5.375" customWidth="1"/>
    <col min="8213" max="8213" width="5.5" customWidth="1"/>
    <col min="8214" max="8214" width="5.25" customWidth="1"/>
    <col min="8215" max="8215" width="4.625" customWidth="1"/>
    <col min="8216" max="8216" width="5.625" customWidth="1"/>
    <col min="8217" max="8217" width="5.25" customWidth="1"/>
    <col min="8218" max="8218" width="4.75" customWidth="1"/>
    <col min="8453" max="8453" width="5.25" customWidth="1"/>
    <col min="8454" max="8454" width="5.625" customWidth="1"/>
    <col min="8455" max="8455" width="4.875" customWidth="1"/>
    <col min="8456" max="8456" width="4.375" customWidth="1"/>
    <col min="8457" max="8457" width="4.25" customWidth="1"/>
    <col min="8458" max="8458" width="4.5" customWidth="1"/>
    <col min="8459" max="8459" width="5.25" customWidth="1"/>
    <col min="8460" max="8461" width="5.375" customWidth="1"/>
    <col min="8462" max="8462" width="5.25" customWidth="1"/>
    <col min="8463" max="8463" width="5.5" customWidth="1"/>
    <col min="8464" max="8467" width="5.25" customWidth="1"/>
    <col min="8468" max="8468" width="5.375" customWidth="1"/>
    <col min="8469" max="8469" width="5.5" customWidth="1"/>
    <col min="8470" max="8470" width="5.25" customWidth="1"/>
    <col min="8471" max="8471" width="4.625" customWidth="1"/>
    <col min="8472" max="8472" width="5.625" customWidth="1"/>
    <col min="8473" max="8473" width="5.25" customWidth="1"/>
    <col min="8474" max="8474" width="4.75" customWidth="1"/>
    <col min="8709" max="8709" width="5.25" customWidth="1"/>
    <col min="8710" max="8710" width="5.625" customWidth="1"/>
    <col min="8711" max="8711" width="4.875" customWidth="1"/>
    <col min="8712" max="8712" width="4.375" customWidth="1"/>
    <col min="8713" max="8713" width="4.25" customWidth="1"/>
    <col min="8714" max="8714" width="4.5" customWidth="1"/>
    <col min="8715" max="8715" width="5.25" customWidth="1"/>
    <col min="8716" max="8717" width="5.375" customWidth="1"/>
    <col min="8718" max="8718" width="5.25" customWidth="1"/>
    <col min="8719" max="8719" width="5.5" customWidth="1"/>
    <col min="8720" max="8723" width="5.25" customWidth="1"/>
    <col min="8724" max="8724" width="5.375" customWidth="1"/>
    <col min="8725" max="8725" width="5.5" customWidth="1"/>
    <col min="8726" max="8726" width="5.25" customWidth="1"/>
    <col min="8727" max="8727" width="4.625" customWidth="1"/>
    <col min="8728" max="8728" width="5.625" customWidth="1"/>
    <col min="8729" max="8729" width="5.25" customWidth="1"/>
    <col min="8730" max="8730" width="4.75" customWidth="1"/>
    <col min="8965" max="8965" width="5.25" customWidth="1"/>
    <col min="8966" max="8966" width="5.625" customWidth="1"/>
    <col min="8967" max="8967" width="4.875" customWidth="1"/>
    <col min="8968" max="8968" width="4.375" customWidth="1"/>
    <col min="8969" max="8969" width="4.25" customWidth="1"/>
    <col min="8970" max="8970" width="4.5" customWidth="1"/>
    <col min="8971" max="8971" width="5.25" customWidth="1"/>
    <col min="8972" max="8973" width="5.375" customWidth="1"/>
    <col min="8974" max="8974" width="5.25" customWidth="1"/>
    <col min="8975" max="8975" width="5.5" customWidth="1"/>
    <col min="8976" max="8979" width="5.25" customWidth="1"/>
    <col min="8980" max="8980" width="5.375" customWidth="1"/>
    <col min="8981" max="8981" width="5.5" customWidth="1"/>
    <col min="8982" max="8982" width="5.25" customWidth="1"/>
    <col min="8983" max="8983" width="4.625" customWidth="1"/>
    <col min="8984" max="8984" width="5.625" customWidth="1"/>
    <col min="8985" max="8985" width="5.25" customWidth="1"/>
    <col min="8986" max="8986" width="4.75" customWidth="1"/>
    <col min="9221" max="9221" width="5.25" customWidth="1"/>
    <col min="9222" max="9222" width="5.625" customWidth="1"/>
    <col min="9223" max="9223" width="4.875" customWidth="1"/>
    <col min="9224" max="9224" width="4.375" customWidth="1"/>
    <col min="9225" max="9225" width="4.25" customWidth="1"/>
    <col min="9226" max="9226" width="4.5" customWidth="1"/>
    <col min="9227" max="9227" width="5.25" customWidth="1"/>
    <col min="9228" max="9229" width="5.375" customWidth="1"/>
    <col min="9230" max="9230" width="5.25" customWidth="1"/>
    <col min="9231" max="9231" width="5.5" customWidth="1"/>
    <col min="9232" max="9235" width="5.25" customWidth="1"/>
    <col min="9236" max="9236" width="5.375" customWidth="1"/>
    <col min="9237" max="9237" width="5.5" customWidth="1"/>
    <col min="9238" max="9238" width="5.25" customWidth="1"/>
    <col min="9239" max="9239" width="4.625" customWidth="1"/>
    <col min="9240" max="9240" width="5.625" customWidth="1"/>
    <col min="9241" max="9241" width="5.25" customWidth="1"/>
    <col min="9242" max="9242" width="4.75" customWidth="1"/>
    <col min="9477" max="9477" width="5.25" customWidth="1"/>
    <col min="9478" max="9478" width="5.625" customWidth="1"/>
    <col min="9479" max="9479" width="4.875" customWidth="1"/>
    <col min="9480" max="9480" width="4.375" customWidth="1"/>
    <col min="9481" max="9481" width="4.25" customWidth="1"/>
    <col min="9482" max="9482" width="4.5" customWidth="1"/>
    <col min="9483" max="9483" width="5.25" customWidth="1"/>
    <col min="9484" max="9485" width="5.375" customWidth="1"/>
    <col min="9486" max="9486" width="5.25" customWidth="1"/>
    <col min="9487" max="9487" width="5.5" customWidth="1"/>
    <col min="9488" max="9491" width="5.25" customWidth="1"/>
    <col min="9492" max="9492" width="5.375" customWidth="1"/>
    <col min="9493" max="9493" width="5.5" customWidth="1"/>
    <col min="9494" max="9494" width="5.25" customWidth="1"/>
    <col min="9495" max="9495" width="4.625" customWidth="1"/>
    <col min="9496" max="9496" width="5.625" customWidth="1"/>
    <col min="9497" max="9497" width="5.25" customWidth="1"/>
    <col min="9498" max="9498" width="4.75" customWidth="1"/>
    <col min="9733" max="9733" width="5.25" customWidth="1"/>
    <col min="9734" max="9734" width="5.625" customWidth="1"/>
    <col min="9735" max="9735" width="4.875" customWidth="1"/>
    <col min="9736" max="9736" width="4.375" customWidth="1"/>
    <col min="9737" max="9737" width="4.25" customWidth="1"/>
    <col min="9738" max="9738" width="4.5" customWidth="1"/>
    <col min="9739" max="9739" width="5.25" customWidth="1"/>
    <col min="9740" max="9741" width="5.375" customWidth="1"/>
    <col min="9742" max="9742" width="5.25" customWidth="1"/>
    <col min="9743" max="9743" width="5.5" customWidth="1"/>
    <col min="9744" max="9747" width="5.25" customWidth="1"/>
    <col min="9748" max="9748" width="5.375" customWidth="1"/>
    <col min="9749" max="9749" width="5.5" customWidth="1"/>
    <col min="9750" max="9750" width="5.25" customWidth="1"/>
    <col min="9751" max="9751" width="4.625" customWidth="1"/>
    <col min="9752" max="9752" width="5.625" customWidth="1"/>
    <col min="9753" max="9753" width="5.25" customWidth="1"/>
    <col min="9754" max="9754" width="4.75" customWidth="1"/>
    <col min="9989" max="9989" width="5.25" customWidth="1"/>
    <col min="9990" max="9990" width="5.625" customWidth="1"/>
    <col min="9991" max="9991" width="4.875" customWidth="1"/>
    <col min="9992" max="9992" width="4.375" customWidth="1"/>
    <col min="9993" max="9993" width="4.25" customWidth="1"/>
    <col min="9994" max="9994" width="4.5" customWidth="1"/>
    <col min="9995" max="9995" width="5.25" customWidth="1"/>
    <col min="9996" max="9997" width="5.375" customWidth="1"/>
    <col min="9998" max="9998" width="5.25" customWidth="1"/>
    <col min="9999" max="9999" width="5.5" customWidth="1"/>
    <col min="10000" max="10003" width="5.25" customWidth="1"/>
    <col min="10004" max="10004" width="5.375" customWidth="1"/>
    <col min="10005" max="10005" width="5.5" customWidth="1"/>
    <col min="10006" max="10006" width="5.25" customWidth="1"/>
    <col min="10007" max="10007" width="4.625" customWidth="1"/>
    <col min="10008" max="10008" width="5.625" customWidth="1"/>
    <col min="10009" max="10009" width="5.25" customWidth="1"/>
    <col min="10010" max="10010" width="4.75" customWidth="1"/>
    <col min="10245" max="10245" width="5.25" customWidth="1"/>
    <col min="10246" max="10246" width="5.625" customWidth="1"/>
    <col min="10247" max="10247" width="4.875" customWidth="1"/>
    <col min="10248" max="10248" width="4.375" customWidth="1"/>
    <col min="10249" max="10249" width="4.25" customWidth="1"/>
    <col min="10250" max="10250" width="4.5" customWidth="1"/>
    <col min="10251" max="10251" width="5.25" customWidth="1"/>
    <col min="10252" max="10253" width="5.375" customWidth="1"/>
    <col min="10254" max="10254" width="5.25" customWidth="1"/>
    <col min="10255" max="10255" width="5.5" customWidth="1"/>
    <col min="10256" max="10259" width="5.25" customWidth="1"/>
    <col min="10260" max="10260" width="5.375" customWidth="1"/>
    <col min="10261" max="10261" width="5.5" customWidth="1"/>
    <col min="10262" max="10262" width="5.25" customWidth="1"/>
    <col min="10263" max="10263" width="4.625" customWidth="1"/>
    <col min="10264" max="10264" width="5.625" customWidth="1"/>
    <col min="10265" max="10265" width="5.25" customWidth="1"/>
    <col min="10266" max="10266" width="4.75" customWidth="1"/>
    <col min="10501" max="10501" width="5.25" customWidth="1"/>
    <col min="10502" max="10502" width="5.625" customWidth="1"/>
    <col min="10503" max="10503" width="4.875" customWidth="1"/>
    <col min="10504" max="10504" width="4.375" customWidth="1"/>
    <col min="10505" max="10505" width="4.25" customWidth="1"/>
    <col min="10506" max="10506" width="4.5" customWidth="1"/>
    <col min="10507" max="10507" width="5.25" customWidth="1"/>
    <col min="10508" max="10509" width="5.375" customWidth="1"/>
    <col min="10510" max="10510" width="5.25" customWidth="1"/>
    <col min="10511" max="10511" width="5.5" customWidth="1"/>
    <col min="10512" max="10515" width="5.25" customWidth="1"/>
    <col min="10516" max="10516" width="5.375" customWidth="1"/>
    <col min="10517" max="10517" width="5.5" customWidth="1"/>
    <col min="10518" max="10518" width="5.25" customWidth="1"/>
    <col min="10519" max="10519" width="4.625" customWidth="1"/>
    <col min="10520" max="10520" width="5.625" customWidth="1"/>
    <col min="10521" max="10521" width="5.25" customWidth="1"/>
    <col min="10522" max="10522" width="4.75" customWidth="1"/>
    <col min="10757" max="10757" width="5.25" customWidth="1"/>
    <col min="10758" max="10758" width="5.625" customWidth="1"/>
    <col min="10759" max="10759" width="4.875" customWidth="1"/>
    <col min="10760" max="10760" width="4.375" customWidth="1"/>
    <col min="10761" max="10761" width="4.25" customWidth="1"/>
    <col min="10762" max="10762" width="4.5" customWidth="1"/>
    <col min="10763" max="10763" width="5.25" customWidth="1"/>
    <col min="10764" max="10765" width="5.375" customWidth="1"/>
    <col min="10766" max="10766" width="5.25" customWidth="1"/>
    <col min="10767" max="10767" width="5.5" customWidth="1"/>
    <col min="10768" max="10771" width="5.25" customWidth="1"/>
    <col min="10772" max="10772" width="5.375" customWidth="1"/>
    <col min="10773" max="10773" width="5.5" customWidth="1"/>
    <col min="10774" max="10774" width="5.25" customWidth="1"/>
    <col min="10775" max="10775" width="4.625" customWidth="1"/>
    <col min="10776" max="10776" width="5.625" customWidth="1"/>
    <col min="10777" max="10777" width="5.25" customWidth="1"/>
    <col min="10778" max="10778" width="4.75" customWidth="1"/>
    <col min="11013" max="11013" width="5.25" customWidth="1"/>
    <col min="11014" max="11014" width="5.625" customWidth="1"/>
    <col min="11015" max="11015" width="4.875" customWidth="1"/>
    <col min="11016" max="11016" width="4.375" customWidth="1"/>
    <col min="11017" max="11017" width="4.25" customWidth="1"/>
    <col min="11018" max="11018" width="4.5" customWidth="1"/>
    <col min="11019" max="11019" width="5.25" customWidth="1"/>
    <col min="11020" max="11021" width="5.375" customWidth="1"/>
    <col min="11022" max="11022" width="5.25" customWidth="1"/>
    <col min="11023" max="11023" width="5.5" customWidth="1"/>
    <col min="11024" max="11027" width="5.25" customWidth="1"/>
    <col min="11028" max="11028" width="5.375" customWidth="1"/>
    <col min="11029" max="11029" width="5.5" customWidth="1"/>
    <col min="11030" max="11030" width="5.25" customWidth="1"/>
    <col min="11031" max="11031" width="4.625" customWidth="1"/>
    <col min="11032" max="11032" width="5.625" customWidth="1"/>
    <col min="11033" max="11033" width="5.25" customWidth="1"/>
    <col min="11034" max="11034" width="4.75" customWidth="1"/>
    <col min="11269" max="11269" width="5.25" customWidth="1"/>
    <col min="11270" max="11270" width="5.625" customWidth="1"/>
    <col min="11271" max="11271" width="4.875" customWidth="1"/>
    <col min="11272" max="11272" width="4.375" customWidth="1"/>
    <col min="11273" max="11273" width="4.25" customWidth="1"/>
    <col min="11274" max="11274" width="4.5" customWidth="1"/>
    <col min="11275" max="11275" width="5.25" customWidth="1"/>
    <col min="11276" max="11277" width="5.375" customWidth="1"/>
    <col min="11278" max="11278" width="5.25" customWidth="1"/>
    <col min="11279" max="11279" width="5.5" customWidth="1"/>
    <col min="11280" max="11283" width="5.25" customWidth="1"/>
    <col min="11284" max="11284" width="5.375" customWidth="1"/>
    <col min="11285" max="11285" width="5.5" customWidth="1"/>
    <col min="11286" max="11286" width="5.25" customWidth="1"/>
    <col min="11287" max="11287" width="4.625" customWidth="1"/>
    <col min="11288" max="11288" width="5.625" customWidth="1"/>
    <col min="11289" max="11289" width="5.25" customWidth="1"/>
    <col min="11290" max="11290" width="4.75" customWidth="1"/>
    <col min="11525" max="11525" width="5.25" customWidth="1"/>
    <col min="11526" max="11526" width="5.625" customWidth="1"/>
    <col min="11527" max="11527" width="4.875" customWidth="1"/>
    <col min="11528" max="11528" width="4.375" customWidth="1"/>
    <col min="11529" max="11529" width="4.25" customWidth="1"/>
    <col min="11530" max="11530" width="4.5" customWidth="1"/>
    <col min="11531" max="11531" width="5.25" customWidth="1"/>
    <col min="11532" max="11533" width="5.375" customWidth="1"/>
    <col min="11534" max="11534" width="5.25" customWidth="1"/>
    <col min="11535" max="11535" width="5.5" customWidth="1"/>
    <col min="11536" max="11539" width="5.25" customWidth="1"/>
    <col min="11540" max="11540" width="5.375" customWidth="1"/>
    <col min="11541" max="11541" width="5.5" customWidth="1"/>
    <col min="11542" max="11542" width="5.25" customWidth="1"/>
    <col min="11543" max="11543" width="4.625" customWidth="1"/>
    <col min="11544" max="11544" width="5.625" customWidth="1"/>
    <col min="11545" max="11545" width="5.25" customWidth="1"/>
    <col min="11546" max="11546" width="4.75" customWidth="1"/>
    <col min="11781" max="11781" width="5.25" customWidth="1"/>
    <col min="11782" max="11782" width="5.625" customWidth="1"/>
    <col min="11783" max="11783" width="4.875" customWidth="1"/>
    <col min="11784" max="11784" width="4.375" customWidth="1"/>
    <col min="11785" max="11785" width="4.25" customWidth="1"/>
    <col min="11786" max="11786" width="4.5" customWidth="1"/>
    <col min="11787" max="11787" width="5.25" customWidth="1"/>
    <col min="11788" max="11789" width="5.375" customWidth="1"/>
    <col min="11790" max="11790" width="5.25" customWidth="1"/>
    <col min="11791" max="11791" width="5.5" customWidth="1"/>
    <col min="11792" max="11795" width="5.25" customWidth="1"/>
    <col min="11796" max="11796" width="5.375" customWidth="1"/>
    <col min="11797" max="11797" width="5.5" customWidth="1"/>
    <col min="11798" max="11798" width="5.25" customWidth="1"/>
    <col min="11799" max="11799" width="4.625" customWidth="1"/>
    <col min="11800" max="11800" width="5.625" customWidth="1"/>
    <col min="11801" max="11801" width="5.25" customWidth="1"/>
    <col min="11802" max="11802" width="4.75" customWidth="1"/>
    <col min="12037" max="12037" width="5.25" customWidth="1"/>
    <col min="12038" max="12038" width="5.625" customWidth="1"/>
    <col min="12039" max="12039" width="4.875" customWidth="1"/>
    <col min="12040" max="12040" width="4.375" customWidth="1"/>
    <col min="12041" max="12041" width="4.25" customWidth="1"/>
    <col min="12042" max="12042" width="4.5" customWidth="1"/>
    <col min="12043" max="12043" width="5.25" customWidth="1"/>
    <col min="12044" max="12045" width="5.375" customWidth="1"/>
    <col min="12046" max="12046" width="5.25" customWidth="1"/>
    <col min="12047" max="12047" width="5.5" customWidth="1"/>
    <col min="12048" max="12051" width="5.25" customWidth="1"/>
    <col min="12052" max="12052" width="5.375" customWidth="1"/>
    <col min="12053" max="12053" width="5.5" customWidth="1"/>
    <col min="12054" max="12054" width="5.25" customWidth="1"/>
    <col min="12055" max="12055" width="4.625" customWidth="1"/>
    <col min="12056" max="12056" width="5.625" customWidth="1"/>
    <col min="12057" max="12057" width="5.25" customWidth="1"/>
    <col min="12058" max="12058" width="4.75" customWidth="1"/>
    <col min="12293" max="12293" width="5.25" customWidth="1"/>
    <col min="12294" max="12294" width="5.625" customWidth="1"/>
    <col min="12295" max="12295" width="4.875" customWidth="1"/>
    <col min="12296" max="12296" width="4.375" customWidth="1"/>
    <col min="12297" max="12297" width="4.25" customWidth="1"/>
    <col min="12298" max="12298" width="4.5" customWidth="1"/>
    <col min="12299" max="12299" width="5.25" customWidth="1"/>
    <col min="12300" max="12301" width="5.375" customWidth="1"/>
    <col min="12302" max="12302" width="5.25" customWidth="1"/>
    <col min="12303" max="12303" width="5.5" customWidth="1"/>
    <col min="12304" max="12307" width="5.25" customWidth="1"/>
    <col min="12308" max="12308" width="5.375" customWidth="1"/>
    <col min="12309" max="12309" width="5.5" customWidth="1"/>
    <col min="12310" max="12310" width="5.25" customWidth="1"/>
    <col min="12311" max="12311" width="4.625" customWidth="1"/>
    <col min="12312" max="12312" width="5.625" customWidth="1"/>
    <col min="12313" max="12313" width="5.25" customWidth="1"/>
    <col min="12314" max="12314" width="4.75" customWidth="1"/>
    <col min="12549" max="12549" width="5.25" customWidth="1"/>
    <col min="12550" max="12550" width="5.625" customWidth="1"/>
    <col min="12551" max="12551" width="4.875" customWidth="1"/>
    <col min="12552" max="12552" width="4.375" customWidth="1"/>
    <col min="12553" max="12553" width="4.25" customWidth="1"/>
    <col min="12554" max="12554" width="4.5" customWidth="1"/>
    <col min="12555" max="12555" width="5.25" customWidth="1"/>
    <col min="12556" max="12557" width="5.375" customWidth="1"/>
    <col min="12558" max="12558" width="5.25" customWidth="1"/>
    <col min="12559" max="12559" width="5.5" customWidth="1"/>
    <col min="12560" max="12563" width="5.25" customWidth="1"/>
    <col min="12564" max="12564" width="5.375" customWidth="1"/>
    <col min="12565" max="12565" width="5.5" customWidth="1"/>
    <col min="12566" max="12566" width="5.25" customWidth="1"/>
    <col min="12567" max="12567" width="4.625" customWidth="1"/>
    <col min="12568" max="12568" width="5.625" customWidth="1"/>
    <col min="12569" max="12569" width="5.25" customWidth="1"/>
    <col min="12570" max="12570" width="4.75" customWidth="1"/>
    <col min="12805" max="12805" width="5.25" customWidth="1"/>
    <col min="12806" max="12806" width="5.625" customWidth="1"/>
    <col min="12807" max="12807" width="4.875" customWidth="1"/>
    <col min="12808" max="12808" width="4.375" customWidth="1"/>
    <col min="12809" max="12809" width="4.25" customWidth="1"/>
    <col min="12810" max="12810" width="4.5" customWidth="1"/>
    <col min="12811" max="12811" width="5.25" customWidth="1"/>
    <col min="12812" max="12813" width="5.375" customWidth="1"/>
    <col min="12814" max="12814" width="5.25" customWidth="1"/>
    <col min="12815" max="12815" width="5.5" customWidth="1"/>
    <col min="12816" max="12819" width="5.25" customWidth="1"/>
    <col min="12820" max="12820" width="5.375" customWidth="1"/>
    <col min="12821" max="12821" width="5.5" customWidth="1"/>
    <col min="12822" max="12822" width="5.25" customWidth="1"/>
    <col min="12823" max="12823" width="4.625" customWidth="1"/>
    <col min="12824" max="12824" width="5.625" customWidth="1"/>
    <col min="12825" max="12825" width="5.25" customWidth="1"/>
    <col min="12826" max="12826" width="4.75" customWidth="1"/>
    <col min="13061" max="13061" width="5.25" customWidth="1"/>
    <col min="13062" max="13062" width="5.625" customWidth="1"/>
    <col min="13063" max="13063" width="4.875" customWidth="1"/>
    <col min="13064" max="13064" width="4.375" customWidth="1"/>
    <col min="13065" max="13065" width="4.25" customWidth="1"/>
    <col min="13066" max="13066" width="4.5" customWidth="1"/>
    <col min="13067" max="13067" width="5.25" customWidth="1"/>
    <col min="13068" max="13069" width="5.375" customWidth="1"/>
    <col min="13070" max="13070" width="5.25" customWidth="1"/>
    <col min="13071" max="13071" width="5.5" customWidth="1"/>
    <col min="13072" max="13075" width="5.25" customWidth="1"/>
    <col min="13076" max="13076" width="5.375" customWidth="1"/>
    <col min="13077" max="13077" width="5.5" customWidth="1"/>
    <col min="13078" max="13078" width="5.25" customWidth="1"/>
    <col min="13079" max="13079" width="4.625" customWidth="1"/>
    <col min="13080" max="13080" width="5.625" customWidth="1"/>
    <col min="13081" max="13081" width="5.25" customWidth="1"/>
    <col min="13082" max="13082" width="4.75" customWidth="1"/>
    <col min="13317" max="13317" width="5.25" customWidth="1"/>
    <col min="13318" max="13318" width="5.625" customWidth="1"/>
    <col min="13319" max="13319" width="4.875" customWidth="1"/>
    <col min="13320" max="13320" width="4.375" customWidth="1"/>
    <col min="13321" max="13321" width="4.25" customWidth="1"/>
    <col min="13322" max="13322" width="4.5" customWidth="1"/>
    <col min="13323" max="13323" width="5.25" customWidth="1"/>
    <col min="13324" max="13325" width="5.375" customWidth="1"/>
    <col min="13326" max="13326" width="5.25" customWidth="1"/>
    <col min="13327" max="13327" width="5.5" customWidth="1"/>
    <col min="13328" max="13331" width="5.25" customWidth="1"/>
    <col min="13332" max="13332" width="5.375" customWidth="1"/>
    <col min="13333" max="13333" width="5.5" customWidth="1"/>
    <col min="13334" max="13334" width="5.25" customWidth="1"/>
    <col min="13335" max="13335" width="4.625" customWidth="1"/>
    <col min="13336" max="13336" width="5.625" customWidth="1"/>
    <col min="13337" max="13337" width="5.25" customWidth="1"/>
    <col min="13338" max="13338" width="4.75" customWidth="1"/>
    <col min="13573" max="13573" width="5.25" customWidth="1"/>
    <col min="13574" max="13574" width="5.625" customWidth="1"/>
    <col min="13575" max="13575" width="4.875" customWidth="1"/>
    <col min="13576" max="13576" width="4.375" customWidth="1"/>
    <col min="13577" max="13577" width="4.25" customWidth="1"/>
    <col min="13578" max="13578" width="4.5" customWidth="1"/>
    <col min="13579" max="13579" width="5.25" customWidth="1"/>
    <col min="13580" max="13581" width="5.375" customWidth="1"/>
    <col min="13582" max="13582" width="5.25" customWidth="1"/>
    <col min="13583" max="13583" width="5.5" customWidth="1"/>
    <col min="13584" max="13587" width="5.25" customWidth="1"/>
    <col min="13588" max="13588" width="5.375" customWidth="1"/>
    <col min="13589" max="13589" width="5.5" customWidth="1"/>
    <col min="13590" max="13590" width="5.25" customWidth="1"/>
    <col min="13591" max="13591" width="4.625" customWidth="1"/>
    <col min="13592" max="13592" width="5.625" customWidth="1"/>
    <col min="13593" max="13593" width="5.25" customWidth="1"/>
    <col min="13594" max="13594" width="4.75" customWidth="1"/>
    <col min="13829" max="13829" width="5.25" customWidth="1"/>
    <col min="13830" max="13830" width="5.625" customWidth="1"/>
    <col min="13831" max="13831" width="4.875" customWidth="1"/>
    <col min="13832" max="13832" width="4.375" customWidth="1"/>
    <col min="13833" max="13833" width="4.25" customWidth="1"/>
    <col min="13834" max="13834" width="4.5" customWidth="1"/>
    <col min="13835" max="13835" width="5.25" customWidth="1"/>
    <col min="13836" max="13837" width="5.375" customWidth="1"/>
    <col min="13838" max="13838" width="5.25" customWidth="1"/>
    <col min="13839" max="13839" width="5.5" customWidth="1"/>
    <col min="13840" max="13843" width="5.25" customWidth="1"/>
    <col min="13844" max="13844" width="5.375" customWidth="1"/>
    <col min="13845" max="13845" width="5.5" customWidth="1"/>
    <col min="13846" max="13846" width="5.25" customWidth="1"/>
    <col min="13847" max="13847" width="4.625" customWidth="1"/>
    <col min="13848" max="13848" width="5.625" customWidth="1"/>
    <col min="13849" max="13849" width="5.25" customWidth="1"/>
    <col min="13850" max="13850" width="4.75" customWidth="1"/>
    <col min="14085" max="14085" width="5.25" customWidth="1"/>
    <col min="14086" max="14086" width="5.625" customWidth="1"/>
    <col min="14087" max="14087" width="4.875" customWidth="1"/>
    <col min="14088" max="14088" width="4.375" customWidth="1"/>
    <col min="14089" max="14089" width="4.25" customWidth="1"/>
    <col min="14090" max="14090" width="4.5" customWidth="1"/>
    <col min="14091" max="14091" width="5.25" customWidth="1"/>
    <col min="14092" max="14093" width="5.375" customWidth="1"/>
    <col min="14094" max="14094" width="5.25" customWidth="1"/>
    <col min="14095" max="14095" width="5.5" customWidth="1"/>
    <col min="14096" max="14099" width="5.25" customWidth="1"/>
    <col min="14100" max="14100" width="5.375" customWidth="1"/>
    <col min="14101" max="14101" width="5.5" customWidth="1"/>
    <col min="14102" max="14102" width="5.25" customWidth="1"/>
    <col min="14103" max="14103" width="4.625" customWidth="1"/>
    <col min="14104" max="14104" width="5.625" customWidth="1"/>
    <col min="14105" max="14105" width="5.25" customWidth="1"/>
    <col min="14106" max="14106" width="4.75" customWidth="1"/>
    <col min="14341" max="14341" width="5.25" customWidth="1"/>
    <col min="14342" max="14342" width="5.625" customWidth="1"/>
    <col min="14343" max="14343" width="4.875" customWidth="1"/>
    <col min="14344" max="14344" width="4.375" customWidth="1"/>
    <col min="14345" max="14345" width="4.25" customWidth="1"/>
    <col min="14346" max="14346" width="4.5" customWidth="1"/>
    <col min="14347" max="14347" width="5.25" customWidth="1"/>
    <col min="14348" max="14349" width="5.375" customWidth="1"/>
    <col min="14350" max="14350" width="5.25" customWidth="1"/>
    <col min="14351" max="14351" width="5.5" customWidth="1"/>
    <col min="14352" max="14355" width="5.25" customWidth="1"/>
    <col min="14356" max="14356" width="5.375" customWidth="1"/>
    <col min="14357" max="14357" width="5.5" customWidth="1"/>
    <col min="14358" max="14358" width="5.25" customWidth="1"/>
    <col min="14359" max="14359" width="4.625" customWidth="1"/>
    <col min="14360" max="14360" width="5.625" customWidth="1"/>
    <col min="14361" max="14361" width="5.25" customWidth="1"/>
    <col min="14362" max="14362" width="4.75" customWidth="1"/>
    <col min="14597" max="14597" width="5.25" customWidth="1"/>
    <col min="14598" max="14598" width="5.625" customWidth="1"/>
    <col min="14599" max="14599" width="4.875" customWidth="1"/>
    <col min="14600" max="14600" width="4.375" customWidth="1"/>
    <col min="14601" max="14601" width="4.25" customWidth="1"/>
    <col min="14602" max="14602" width="4.5" customWidth="1"/>
    <col min="14603" max="14603" width="5.25" customWidth="1"/>
    <col min="14604" max="14605" width="5.375" customWidth="1"/>
    <col min="14606" max="14606" width="5.25" customWidth="1"/>
    <col min="14607" max="14607" width="5.5" customWidth="1"/>
    <col min="14608" max="14611" width="5.25" customWidth="1"/>
    <col min="14612" max="14612" width="5.375" customWidth="1"/>
    <col min="14613" max="14613" width="5.5" customWidth="1"/>
    <col min="14614" max="14614" width="5.25" customWidth="1"/>
    <col min="14615" max="14615" width="4.625" customWidth="1"/>
    <col min="14616" max="14616" width="5.625" customWidth="1"/>
    <col min="14617" max="14617" width="5.25" customWidth="1"/>
    <col min="14618" max="14618" width="4.75" customWidth="1"/>
    <col min="14853" max="14853" width="5.25" customWidth="1"/>
    <col min="14854" max="14854" width="5.625" customWidth="1"/>
    <col min="14855" max="14855" width="4.875" customWidth="1"/>
    <col min="14856" max="14856" width="4.375" customWidth="1"/>
    <col min="14857" max="14857" width="4.25" customWidth="1"/>
    <col min="14858" max="14858" width="4.5" customWidth="1"/>
    <col min="14859" max="14859" width="5.25" customWidth="1"/>
    <col min="14860" max="14861" width="5.375" customWidth="1"/>
    <col min="14862" max="14862" width="5.25" customWidth="1"/>
    <col min="14863" max="14863" width="5.5" customWidth="1"/>
    <col min="14864" max="14867" width="5.25" customWidth="1"/>
    <col min="14868" max="14868" width="5.375" customWidth="1"/>
    <col min="14869" max="14869" width="5.5" customWidth="1"/>
    <col min="14870" max="14870" width="5.25" customWidth="1"/>
    <col min="14871" max="14871" width="4.625" customWidth="1"/>
    <col min="14872" max="14872" width="5.625" customWidth="1"/>
    <col min="14873" max="14873" width="5.25" customWidth="1"/>
    <col min="14874" max="14874" width="4.75" customWidth="1"/>
    <col min="15109" max="15109" width="5.25" customWidth="1"/>
    <col min="15110" max="15110" width="5.625" customWidth="1"/>
    <col min="15111" max="15111" width="4.875" customWidth="1"/>
    <col min="15112" max="15112" width="4.375" customWidth="1"/>
    <col min="15113" max="15113" width="4.25" customWidth="1"/>
    <col min="15114" max="15114" width="4.5" customWidth="1"/>
    <col min="15115" max="15115" width="5.25" customWidth="1"/>
    <col min="15116" max="15117" width="5.375" customWidth="1"/>
    <col min="15118" max="15118" width="5.25" customWidth="1"/>
    <col min="15119" max="15119" width="5.5" customWidth="1"/>
    <col min="15120" max="15123" width="5.25" customWidth="1"/>
    <col min="15124" max="15124" width="5.375" customWidth="1"/>
    <col min="15125" max="15125" width="5.5" customWidth="1"/>
    <col min="15126" max="15126" width="5.25" customWidth="1"/>
    <col min="15127" max="15127" width="4.625" customWidth="1"/>
    <col min="15128" max="15128" width="5.625" customWidth="1"/>
    <col min="15129" max="15129" width="5.25" customWidth="1"/>
    <col min="15130" max="15130" width="4.75" customWidth="1"/>
    <col min="15365" max="15365" width="5.25" customWidth="1"/>
    <col min="15366" max="15366" width="5.625" customWidth="1"/>
    <col min="15367" max="15367" width="4.875" customWidth="1"/>
    <col min="15368" max="15368" width="4.375" customWidth="1"/>
    <col min="15369" max="15369" width="4.25" customWidth="1"/>
    <col min="15370" max="15370" width="4.5" customWidth="1"/>
    <col min="15371" max="15371" width="5.25" customWidth="1"/>
    <col min="15372" max="15373" width="5.375" customWidth="1"/>
    <col min="15374" max="15374" width="5.25" customWidth="1"/>
    <col min="15375" max="15375" width="5.5" customWidth="1"/>
    <col min="15376" max="15379" width="5.25" customWidth="1"/>
    <col min="15380" max="15380" width="5.375" customWidth="1"/>
    <col min="15381" max="15381" width="5.5" customWidth="1"/>
    <col min="15382" max="15382" width="5.25" customWidth="1"/>
    <col min="15383" max="15383" width="4.625" customWidth="1"/>
    <col min="15384" max="15384" width="5.625" customWidth="1"/>
    <col min="15385" max="15385" width="5.25" customWidth="1"/>
    <col min="15386" max="15386" width="4.75" customWidth="1"/>
    <col min="15621" max="15621" width="5.25" customWidth="1"/>
    <col min="15622" max="15622" width="5.625" customWidth="1"/>
    <col min="15623" max="15623" width="4.875" customWidth="1"/>
    <col min="15624" max="15624" width="4.375" customWidth="1"/>
    <col min="15625" max="15625" width="4.25" customWidth="1"/>
    <col min="15626" max="15626" width="4.5" customWidth="1"/>
    <col min="15627" max="15627" width="5.25" customWidth="1"/>
    <col min="15628" max="15629" width="5.375" customWidth="1"/>
    <col min="15630" max="15630" width="5.25" customWidth="1"/>
    <col min="15631" max="15631" width="5.5" customWidth="1"/>
    <col min="15632" max="15635" width="5.25" customWidth="1"/>
    <col min="15636" max="15636" width="5.375" customWidth="1"/>
    <col min="15637" max="15637" width="5.5" customWidth="1"/>
    <col min="15638" max="15638" width="5.25" customWidth="1"/>
    <col min="15639" max="15639" width="4.625" customWidth="1"/>
    <col min="15640" max="15640" width="5.625" customWidth="1"/>
    <col min="15641" max="15641" width="5.25" customWidth="1"/>
    <col min="15642" max="15642" width="4.75" customWidth="1"/>
    <col min="15877" max="15877" width="5.25" customWidth="1"/>
    <col min="15878" max="15878" width="5.625" customWidth="1"/>
    <col min="15879" max="15879" width="4.875" customWidth="1"/>
    <col min="15880" max="15880" width="4.375" customWidth="1"/>
    <col min="15881" max="15881" width="4.25" customWidth="1"/>
    <col min="15882" max="15882" width="4.5" customWidth="1"/>
    <col min="15883" max="15883" width="5.25" customWidth="1"/>
    <col min="15884" max="15885" width="5.375" customWidth="1"/>
    <col min="15886" max="15886" width="5.25" customWidth="1"/>
    <col min="15887" max="15887" width="5.5" customWidth="1"/>
    <col min="15888" max="15891" width="5.25" customWidth="1"/>
    <col min="15892" max="15892" width="5.375" customWidth="1"/>
    <col min="15893" max="15893" width="5.5" customWidth="1"/>
    <col min="15894" max="15894" width="5.25" customWidth="1"/>
    <col min="15895" max="15895" width="4.625" customWidth="1"/>
    <col min="15896" max="15896" width="5.625" customWidth="1"/>
    <col min="15897" max="15897" width="5.25" customWidth="1"/>
    <col min="15898" max="15898" width="4.75" customWidth="1"/>
    <col min="16133" max="16133" width="5.25" customWidth="1"/>
    <col min="16134" max="16134" width="5.625" customWidth="1"/>
    <col min="16135" max="16135" width="4.875" customWidth="1"/>
    <col min="16136" max="16136" width="4.375" customWidth="1"/>
    <col min="16137" max="16137" width="4.25" customWidth="1"/>
    <col min="16138" max="16138" width="4.5" customWidth="1"/>
    <col min="16139" max="16139" width="5.25" customWidth="1"/>
    <col min="16140" max="16141" width="5.375" customWidth="1"/>
    <col min="16142" max="16142" width="5.25" customWidth="1"/>
    <col min="16143" max="16143" width="5.5" customWidth="1"/>
    <col min="16144" max="16147" width="5.25" customWidth="1"/>
    <col min="16148" max="16148" width="5.375" customWidth="1"/>
    <col min="16149" max="16149" width="5.5" customWidth="1"/>
    <col min="16150" max="16150" width="5.25" customWidth="1"/>
    <col min="16151" max="16151" width="4.625" customWidth="1"/>
    <col min="16152" max="16152" width="5.625" customWidth="1"/>
    <col min="16153" max="16153" width="5.25" customWidth="1"/>
    <col min="16154" max="16154" width="4.75" customWidth="1"/>
  </cols>
  <sheetData>
    <row r="1" spans="1:41" ht="21" customHeight="1">
      <c r="A1" s="589" t="s">
        <v>0</v>
      </c>
      <c r="B1" s="589"/>
      <c r="C1" s="589"/>
      <c r="D1" s="589"/>
      <c r="E1" s="589"/>
      <c r="F1" s="589"/>
      <c r="G1" s="589"/>
      <c r="H1" s="589"/>
    </row>
    <row r="2" spans="1:41" ht="21" customHeight="1">
      <c r="A2" s="590" t="s">
        <v>1</v>
      </c>
      <c r="B2" s="591"/>
      <c r="C2" s="591"/>
      <c r="D2" s="591"/>
      <c r="E2" s="591"/>
      <c r="F2" s="591"/>
      <c r="G2" s="591"/>
      <c r="H2" s="591"/>
      <c r="I2" s="591"/>
      <c r="J2" s="591"/>
      <c r="K2" s="591"/>
      <c r="L2" s="591"/>
      <c r="M2" s="591"/>
      <c r="N2" s="591"/>
      <c r="O2" s="591"/>
      <c r="P2" s="591"/>
      <c r="Q2" s="591"/>
      <c r="R2" s="591"/>
      <c r="S2" s="591"/>
      <c r="T2" s="591"/>
      <c r="U2" s="591"/>
      <c r="V2" s="591"/>
      <c r="W2" s="591"/>
    </row>
    <row r="3" spans="1:41" ht="15.75" customHeight="1">
      <c r="A3" s="1"/>
      <c r="B3" s="2"/>
      <c r="C3" s="2"/>
      <c r="D3" s="2"/>
      <c r="E3" s="2"/>
      <c r="F3" s="2"/>
      <c r="G3" s="2"/>
      <c r="H3" s="2"/>
      <c r="I3" s="2"/>
      <c r="J3" s="2"/>
      <c r="K3" s="2"/>
      <c r="L3" s="2"/>
      <c r="M3" s="2"/>
      <c r="N3" s="2"/>
      <c r="O3" s="2"/>
      <c r="P3" s="3"/>
      <c r="Q3" s="3"/>
      <c r="R3" s="3"/>
      <c r="S3" s="3"/>
      <c r="T3" s="3"/>
      <c r="U3" s="3"/>
      <c r="V3" s="3"/>
      <c r="W3" s="2"/>
    </row>
    <row r="4" spans="1:41" ht="18" customHeight="1">
      <c r="A4" s="4"/>
      <c r="B4" s="5"/>
      <c r="C4" s="5"/>
      <c r="D4" s="5"/>
      <c r="E4" s="5"/>
      <c r="F4" s="5"/>
      <c r="G4" s="5"/>
      <c r="H4" s="5"/>
      <c r="I4" s="5"/>
      <c r="J4" s="5"/>
      <c r="K4" s="5"/>
      <c r="L4" s="5"/>
      <c r="M4" s="5"/>
      <c r="N4" s="5"/>
      <c r="O4" s="5"/>
      <c r="P4" s="6"/>
      <c r="Q4" s="6" t="s">
        <v>2</v>
      </c>
      <c r="R4" s="88"/>
      <c r="S4" s="7" t="s">
        <v>3</v>
      </c>
      <c r="T4" s="88"/>
      <c r="U4" s="7" t="s">
        <v>4</v>
      </c>
      <c r="V4" s="7"/>
      <c r="W4" s="5" t="s">
        <v>5</v>
      </c>
    </row>
    <row r="5" spans="1:41" ht="21" customHeight="1">
      <c r="A5" s="592" t="s">
        <v>6</v>
      </c>
      <c r="B5" s="592"/>
      <c r="C5" s="592"/>
      <c r="D5" s="592"/>
      <c r="E5" s="592"/>
      <c r="F5" s="592"/>
      <c r="G5" s="592"/>
      <c r="H5" s="592"/>
      <c r="I5" s="592"/>
      <c r="J5" s="592"/>
      <c r="S5" s="24"/>
      <c r="T5" s="24"/>
      <c r="U5" s="24"/>
      <c r="V5" s="24"/>
      <c r="W5" s="24"/>
    </row>
    <row r="6" spans="1:41" ht="21" customHeight="1">
      <c r="K6" s="593" t="s">
        <v>7</v>
      </c>
      <c r="L6" s="593"/>
      <c r="M6" s="593"/>
      <c r="N6" s="28"/>
      <c r="O6" s="27"/>
      <c r="P6" s="27"/>
      <c r="Q6" s="27"/>
      <c r="R6" s="27"/>
      <c r="S6" s="27"/>
      <c r="T6" s="27"/>
      <c r="U6" s="24"/>
      <c r="V6" s="25" t="s">
        <v>8</v>
      </c>
      <c r="W6" s="24"/>
    </row>
    <row r="7" spans="1:41" ht="9.75" customHeight="1">
      <c r="K7" s="5"/>
      <c r="L7" s="5"/>
      <c r="M7" s="5"/>
      <c r="S7" s="24"/>
      <c r="T7" s="24"/>
      <c r="U7" s="24"/>
      <c r="V7" s="26"/>
      <c r="W7" s="24"/>
    </row>
    <row r="8" spans="1:41" ht="21" customHeight="1" thickBot="1">
      <c r="A8" s="592" t="s">
        <v>9</v>
      </c>
      <c r="B8" s="592"/>
      <c r="C8" s="592"/>
      <c r="D8" s="592"/>
      <c r="E8" s="592"/>
      <c r="F8" s="592"/>
      <c r="G8" s="592"/>
      <c r="H8" s="592"/>
      <c r="I8" s="592"/>
      <c r="J8" s="592"/>
      <c r="K8" s="592"/>
      <c r="L8" s="592"/>
      <c r="M8" s="592"/>
      <c r="N8" s="592"/>
      <c r="O8" s="592"/>
      <c r="P8" s="592"/>
      <c r="Q8" s="592"/>
      <c r="R8" s="592"/>
      <c r="S8" s="592"/>
      <c r="T8" s="592"/>
      <c r="U8" s="592"/>
      <c r="V8" s="592"/>
      <c r="W8" s="592"/>
    </row>
    <row r="9" spans="1:41" s="8" customFormat="1" ht="18" customHeight="1">
      <c r="A9" s="594" t="s">
        <v>10</v>
      </c>
      <c r="B9" s="595"/>
      <c r="C9" s="595"/>
      <c r="D9" s="598"/>
      <c r="E9" s="599"/>
      <c r="F9" s="600"/>
      <c r="G9" s="604" t="s">
        <v>11</v>
      </c>
      <c r="H9" s="605"/>
      <c r="I9" s="606"/>
      <c r="J9" s="607"/>
      <c r="K9" s="608"/>
      <c r="L9" s="609"/>
      <c r="M9" s="604" t="s">
        <v>12</v>
      </c>
      <c r="N9" s="605"/>
      <c r="O9" s="606"/>
      <c r="P9" s="613" t="str">
        <f>IF(ISBLANK(P10),"フリガナ(姓)",PHONETIC(P10))</f>
        <v>フリガナ(姓)</v>
      </c>
      <c r="Q9" s="614"/>
      <c r="R9" s="614"/>
      <c r="S9" s="614"/>
      <c r="T9" s="605" t="str">
        <f>IF(ISBLANK(T10),"フリガナ(名)",PHONETIC(T10))</f>
        <v>フリガナ(名)</v>
      </c>
      <c r="U9" s="605"/>
      <c r="V9" s="605"/>
      <c r="W9" s="615"/>
      <c r="Y9" s="52" t="s">
        <v>10</v>
      </c>
      <c r="Z9" s="52" t="s">
        <v>178</v>
      </c>
      <c r="AA9" s="36"/>
      <c r="AB9" s="36"/>
      <c r="AD9" s="36"/>
      <c r="AE9" s="36"/>
      <c r="AF9" s="36"/>
      <c r="AG9" s="36"/>
      <c r="AH9" s="36"/>
      <c r="AI9" s="36"/>
      <c r="AJ9" s="36"/>
      <c r="AK9" s="36"/>
      <c r="AL9" s="36"/>
      <c r="AM9" s="36"/>
      <c r="AN9" s="36"/>
    </row>
    <row r="10" spans="1:41" s="8" customFormat="1" ht="35.1" customHeight="1">
      <c r="A10" s="596"/>
      <c r="B10" s="597"/>
      <c r="C10" s="597"/>
      <c r="D10" s="601"/>
      <c r="E10" s="602"/>
      <c r="F10" s="603"/>
      <c r="G10" s="387"/>
      <c r="H10" s="417"/>
      <c r="I10" s="388"/>
      <c r="J10" s="610"/>
      <c r="K10" s="611"/>
      <c r="L10" s="612"/>
      <c r="M10" s="616" t="s">
        <v>13</v>
      </c>
      <c r="N10" s="617"/>
      <c r="O10" s="618"/>
      <c r="P10" s="619"/>
      <c r="Q10" s="620"/>
      <c r="R10" s="620"/>
      <c r="S10" s="620"/>
      <c r="T10" s="620"/>
      <c r="U10" s="620"/>
      <c r="V10" s="620"/>
      <c r="W10" s="621"/>
      <c r="Y10" s="79">
        <f>D9</f>
        <v>0</v>
      </c>
      <c r="Z10" s="53" t="e">
        <f>VLOOKUP(D9,AD44:AE72,2,)</f>
        <v>#N/A</v>
      </c>
      <c r="AA10" s="36"/>
      <c r="AB10" s="36"/>
      <c r="AD10" s="36"/>
      <c r="AE10" s="36"/>
      <c r="AF10" s="36"/>
      <c r="AG10" s="36"/>
      <c r="AH10" s="36"/>
      <c r="AI10" s="36"/>
      <c r="AJ10" s="36"/>
      <c r="AK10" s="36"/>
      <c r="AL10" s="36"/>
      <c r="AM10" s="36"/>
      <c r="AN10" s="36"/>
    </row>
    <row r="11" spans="1:41" s="8" customFormat="1" ht="18" customHeight="1">
      <c r="A11" s="531" t="s">
        <v>67</v>
      </c>
      <c r="B11" s="532"/>
      <c r="C11" s="533"/>
      <c r="D11" s="354"/>
      <c r="E11" s="355"/>
      <c r="F11" s="355"/>
      <c r="G11" s="355"/>
      <c r="H11" s="355"/>
      <c r="I11" s="355"/>
      <c r="J11" s="355"/>
      <c r="K11" s="355"/>
      <c r="L11" s="355"/>
      <c r="M11" s="355"/>
      <c r="N11" s="355"/>
      <c r="O11" s="356"/>
      <c r="P11" s="505" t="s">
        <v>88</v>
      </c>
      <c r="Q11" s="506"/>
      <c r="R11" s="506"/>
      <c r="S11" s="506"/>
      <c r="T11" s="506"/>
      <c r="U11" s="506"/>
      <c r="V11" s="506"/>
      <c r="W11" s="507"/>
      <c r="Y11" s="36"/>
      <c r="Z11" s="36"/>
      <c r="AA11" s="36"/>
      <c r="AB11" s="36"/>
      <c r="AD11" s="36"/>
      <c r="AE11" s="36"/>
      <c r="AF11" s="36"/>
      <c r="AG11" s="36"/>
      <c r="AH11" s="36"/>
      <c r="AI11" s="36"/>
      <c r="AJ11" s="36"/>
      <c r="AK11" s="36"/>
      <c r="AL11" s="36"/>
      <c r="AM11" s="36"/>
      <c r="AN11" s="36"/>
    </row>
    <row r="12" spans="1:41" s="8" customFormat="1" ht="12" customHeight="1">
      <c r="A12" s="534"/>
      <c r="B12" s="535"/>
      <c r="C12" s="536"/>
      <c r="D12" s="537"/>
      <c r="E12" s="538"/>
      <c r="F12" s="538"/>
      <c r="G12" s="538"/>
      <c r="H12" s="538"/>
      <c r="I12" s="538"/>
      <c r="J12" s="538"/>
      <c r="K12" s="538"/>
      <c r="L12" s="538"/>
      <c r="M12" s="538"/>
      <c r="N12" s="538"/>
      <c r="O12" s="539"/>
      <c r="P12" s="585"/>
      <c r="Q12" s="586"/>
      <c r="R12" s="586"/>
      <c r="S12" s="586"/>
      <c r="T12" s="586"/>
      <c r="U12" s="499" t="s">
        <v>89</v>
      </c>
      <c r="V12" s="501" t="str">
        <f>IF(ISERROR(IF(ISBLANK(P12),"-",DATEDIF(P12,N17,"y"))),"",IF(ISBLANK(P12),"-",DATEDIF(P12,N17,"y")))</f>
        <v>-</v>
      </c>
      <c r="W12" s="503" t="s">
        <v>14</v>
      </c>
      <c r="Y12" s="54" t="s">
        <v>151</v>
      </c>
      <c r="Z12" s="36"/>
      <c r="AA12" s="36"/>
      <c r="AB12" s="36"/>
      <c r="AD12" s="36"/>
      <c r="AE12" s="36"/>
      <c r="AF12" s="36"/>
      <c r="AG12" s="36"/>
      <c r="AH12" s="36"/>
      <c r="AI12" s="36"/>
      <c r="AJ12" s="36"/>
      <c r="AK12" s="36"/>
      <c r="AL12" s="36"/>
      <c r="AM12" s="36"/>
      <c r="AN12" s="36"/>
    </row>
    <row r="13" spans="1:41" s="8" customFormat="1" ht="30" customHeight="1">
      <c r="A13" s="622" t="s">
        <v>119</v>
      </c>
      <c r="B13" s="623"/>
      <c r="C13" s="624"/>
      <c r="D13" s="626"/>
      <c r="E13" s="627"/>
      <c r="F13" s="627"/>
      <c r="G13" s="627"/>
      <c r="H13" s="627"/>
      <c r="I13" s="627"/>
      <c r="J13" s="627"/>
      <c r="K13" s="627"/>
      <c r="L13" s="627"/>
      <c r="M13" s="627"/>
      <c r="N13" s="627"/>
      <c r="O13" s="628"/>
      <c r="P13" s="587"/>
      <c r="Q13" s="588"/>
      <c r="R13" s="588"/>
      <c r="S13" s="588"/>
      <c r="T13" s="588"/>
      <c r="U13" s="500"/>
      <c r="V13" s="502"/>
      <c r="W13" s="504"/>
      <c r="Y13" s="87">
        <f>IF(ISERROR(DATEDIF(P12,N17,"m")),0,DATEDIF(P12,N17,"m"))</f>
        <v>0</v>
      </c>
      <c r="Z13" s="86" t="s">
        <v>20</v>
      </c>
      <c r="AA13" s="36"/>
      <c r="AB13" s="36"/>
      <c r="AD13" s="36"/>
      <c r="AE13" s="36"/>
      <c r="AF13" s="36"/>
      <c r="AG13" s="36"/>
      <c r="AH13" s="36"/>
      <c r="AI13" s="36"/>
      <c r="AJ13" s="36"/>
      <c r="AK13" s="36"/>
      <c r="AL13" s="36"/>
      <c r="AM13" s="36"/>
      <c r="AN13" s="36"/>
    </row>
    <row r="14" spans="1:41" s="8" customFormat="1" ht="24" customHeight="1">
      <c r="A14" s="629" t="s">
        <v>68</v>
      </c>
      <c r="B14" s="630"/>
      <c r="C14" s="559"/>
      <c r="D14" s="558" t="s">
        <v>15</v>
      </c>
      <c r="E14" s="630"/>
      <c r="F14" s="559"/>
      <c r="G14" s="100">
        <v>1</v>
      </c>
      <c r="H14" s="633" t="s">
        <v>73</v>
      </c>
      <c r="I14" s="633"/>
      <c r="J14" s="101">
        <v>2</v>
      </c>
      <c r="K14" s="126" t="s">
        <v>75</v>
      </c>
      <c r="L14" s="101">
        <v>3</v>
      </c>
      <c r="M14" s="126" t="s">
        <v>76</v>
      </c>
      <c r="N14" s="126" t="s">
        <v>192</v>
      </c>
      <c r="O14" s="101">
        <v>4</v>
      </c>
      <c r="P14" s="527" t="s">
        <v>74</v>
      </c>
      <c r="Q14" s="527"/>
      <c r="R14" s="126" t="s">
        <v>188</v>
      </c>
      <c r="S14" s="102"/>
      <c r="T14" s="99"/>
      <c r="U14" s="126" t="s">
        <v>189</v>
      </c>
      <c r="V14" s="99"/>
      <c r="W14" s="200"/>
      <c r="X14" s="129"/>
      <c r="Z14" s="36"/>
      <c r="AA14" s="36"/>
      <c r="AB14" s="36"/>
      <c r="AC14" s="36"/>
      <c r="AE14" s="36"/>
      <c r="AF14" s="36"/>
      <c r="AG14" s="36"/>
      <c r="AH14" s="36"/>
      <c r="AI14" s="36"/>
      <c r="AJ14" s="36"/>
      <c r="AK14" s="36"/>
      <c r="AL14" s="36"/>
      <c r="AM14" s="36"/>
      <c r="AN14" s="36"/>
      <c r="AO14" s="36"/>
    </row>
    <row r="15" spans="1:41" s="8" customFormat="1" ht="30" customHeight="1">
      <c r="A15" s="631"/>
      <c r="B15" s="632"/>
      <c r="C15" s="343"/>
      <c r="D15" s="634"/>
      <c r="E15" s="635"/>
      <c r="F15" s="636"/>
      <c r="G15" s="103">
        <v>7</v>
      </c>
      <c r="H15" s="625" t="s">
        <v>77</v>
      </c>
      <c r="I15" s="625"/>
      <c r="J15" s="104">
        <v>8</v>
      </c>
      <c r="K15" s="526" t="s">
        <v>78</v>
      </c>
      <c r="L15" s="526"/>
      <c r="M15" s="104">
        <v>9</v>
      </c>
      <c r="N15" s="105" t="s">
        <v>79</v>
      </c>
      <c r="O15" s="134">
        <v>10</v>
      </c>
      <c r="P15" s="104" t="s">
        <v>80</v>
      </c>
      <c r="Q15" s="105"/>
      <c r="R15" s="135">
        <v>11</v>
      </c>
      <c r="S15" s="105" t="s">
        <v>81</v>
      </c>
      <c r="T15" s="18"/>
      <c r="U15" s="417"/>
      <c r="V15" s="417"/>
      <c r="W15" s="201" t="s">
        <v>82</v>
      </c>
      <c r="Y15" s="36"/>
      <c r="Z15" s="36"/>
      <c r="AA15" s="36"/>
      <c r="AB15" s="36"/>
      <c r="AD15" s="36"/>
      <c r="AE15" s="36"/>
      <c r="AF15" s="36"/>
      <c r="AG15" s="36"/>
      <c r="AH15" s="36"/>
      <c r="AI15" s="36"/>
      <c r="AJ15" s="36"/>
      <c r="AK15" s="36"/>
      <c r="AL15" s="36"/>
      <c r="AM15" s="36"/>
      <c r="AN15" s="36"/>
    </row>
    <row r="16" spans="1:41" s="8" customFormat="1" ht="14.25" customHeight="1">
      <c r="A16" s="552" t="s">
        <v>90</v>
      </c>
      <c r="B16" s="553"/>
      <c r="C16" s="554"/>
      <c r="D16" s="558" t="s">
        <v>16</v>
      </c>
      <c r="E16" s="559"/>
      <c r="F16" s="108">
        <v>1</v>
      </c>
      <c r="G16" s="528" t="s">
        <v>83</v>
      </c>
      <c r="H16" s="529"/>
      <c r="I16" s="505" t="s">
        <v>17</v>
      </c>
      <c r="J16" s="506"/>
      <c r="K16" s="506"/>
      <c r="L16" s="506"/>
      <c r="M16" s="560"/>
      <c r="N16" s="505" t="s">
        <v>18</v>
      </c>
      <c r="O16" s="506"/>
      <c r="P16" s="506"/>
      <c r="Q16" s="506"/>
      <c r="R16" s="560"/>
      <c r="S16" s="505" t="s">
        <v>69</v>
      </c>
      <c r="T16" s="506"/>
      <c r="U16" s="506"/>
      <c r="V16" s="506"/>
      <c r="W16" s="507"/>
      <c r="Y16" s="36"/>
      <c r="Z16" s="36"/>
      <c r="AA16" s="36"/>
      <c r="AB16" s="36"/>
      <c r="AD16" s="36"/>
      <c r="AE16" s="36"/>
      <c r="AF16" s="36"/>
      <c r="AG16" s="36"/>
      <c r="AH16" s="36"/>
      <c r="AI16" s="36"/>
      <c r="AJ16" s="36"/>
      <c r="AK16" s="36"/>
      <c r="AL16" s="36"/>
      <c r="AM16" s="36"/>
      <c r="AN16" s="36"/>
    </row>
    <row r="17" spans="1:40" s="8" customFormat="1" ht="12.95" customHeight="1">
      <c r="A17" s="555"/>
      <c r="B17" s="556"/>
      <c r="C17" s="557"/>
      <c r="D17" s="564"/>
      <c r="E17" s="565"/>
      <c r="F17" s="130">
        <v>2</v>
      </c>
      <c r="G17" s="581" t="s">
        <v>86</v>
      </c>
      <c r="H17" s="582"/>
      <c r="I17" s="568"/>
      <c r="J17" s="569"/>
      <c r="K17" s="569"/>
      <c r="L17" s="569"/>
      <c r="M17" s="570"/>
      <c r="N17" s="568"/>
      <c r="O17" s="569"/>
      <c r="P17" s="569"/>
      <c r="Q17" s="569"/>
      <c r="R17" s="570"/>
      <c r="S17" s="106" t="s">
        <v>19</v>
      </c>
      <c r="T17" s="515" t="str">
        <f>IF(ISERROR(ROUNDDOWN((1+DATEDIF(EOMONTH(I17,-1)+1,EOMONTH(N17,0),"m"))/12,0)),"",ROUNDDOWN((1+DATEDIF(EOMONTH(I17,-1)+1,EOMONTH(N17,0),"m"))/12,0))</f>
        <v/>
      </c>
      <c r="U17" s="107"/>
      <c r="V17" s="509" t="str">
        <f>IF(ISERROR(IF(ISBLANK(I17),"",MOD((1+DATEDIF(EOMONTH(I17,-1)+1,EOMONTH(N17,0),"m")),12))),"",IF(ISBLANK(I17),"",MOD((1+DATEDIF(EOMONTH(I17,-1)+1,EOMONTH(N17,0),"m")),12)))</f>
        <v/>
      </c>
      <c r="W17" s="202"/>
      <c r="Y17" s="36"/>
      <c r="Z17" s="36"/>
      <c r="AA17" s="36"/>
      <c r="AB17" s="36"/>
      <c r="AD17" s="36"/>
      <c r="AE17" s="36"/>
      <c r="AF17" s="36"/>
      <c r="AG17" s="36"/>
      <c r="AH17" s="36"/>
      <c r="AI17" s="36"/>
      <c r="AJ17" s="36"/>
      <c r="AK17" s="36"/>
      <c r="AL17" s="36"/>
      <c r="AM17" s="36"/>
      <c r="AN17" s="36"/>
    </row>
    <row r="18" spans="1:40" s="8" customFormat="1" ht="12.95" customHeight="1">
      <c r="A18" s="555"/>
      <c r="B18" s="556"/>
      <c r="C18" s="557"/>
      <c r="D18" s="566"/>
      <c r="E18" s="567"/>
      <c r="F18" s="130">
        <v>3</v>
      </c>
      <c r="G18" s="581" t="s">
        <v>87</v>
      </c>
      <c r="H18" s="582"/>
      <c r="I18" s="571"/>
      <c r="J18" s="572"/>
      <c r="K18" s="572"/>
      <c r="L18" s="572"/>
      <c r="M18" s="573"/>
      <c r="N18" s="571"/>
      <c r="O18" s="572"/>
      <c r="P18" s="572"/>
      <c r="Q18" s="572"/>
      <c r="R18" s="573"/>
      <c r="S18" s="9"/>
      <c r="T18" s="516"/>
      <c r="U18" s="508" t="s">
        <v>3</v>
      </c>
      <c r="V18" s="510"/>
      <c r="W18" s="514" t="s">
        <v>20</v>
      </c>
      <c r="Y18" s="36"/>
      <c r="Z18" s="36"/>
      <c r="AA18" s="36"/>
      <c r="AB18" s="36"/>
      <c r="AD18" s="36"/>
      <c r="AE18" s="36"/>
      <c r="AF18" s="36"/>
      <c r="AG18" s="36"/>
      <c r="AH18" s="36"/>
      <c r="AI18" s="36"/>
      <c r="AJ18" s="36"/>
      <c r="AK18" s="36"/>
      <c r="AL18" s="36"/>
      <c r="AM18" s="36"/>
      <c r="AN18" s="36"/>
    </row>
    <row r="19" spans="1:40" s="8" customFormat="1" ht="12.95" customHeight="1">
      <c r="A19" s="555"/>
      <c r="B19" s="556"/>
      <c r="C19" s="557"/>
      <c r="D19" s="566"/>
      <c r="E19" s="567"/>
      <c r="F19" s="130">
        <v>4</v>
      </c>
      <c r="G19" s="581" t="s">
        <v>84</v>
      </c>
      <c r="H19" s="582"/>
      <c r="I19" s="571"/>
      <c r="J19" s="572"/>
      <c r="K19" s="572"/>
      <c r="L19" s="572"/>
      <c r="M19" s="573"/>
      <c r="N19" s="571"/>
      <c r="O19" s="572"/>
      <c r="P19" s="572"/>
      <c r="Q19" s="572"/>
      <c r="R19" s="573"/>
      <c r="S19" s="10"/>
      <c r="T19" s="516"/>
      <c r="U19" s="508"/>
      <c r="V19" s="510"/>
      <c r="W19" s="514"/>
      <c r="Y19" s="36"/>
      <c r="Z19" s="36"/>
      <c r="AA19" s="36"/>
      <c r="AB19" s="36"/>
      <c r="AD19" s="36"/>
      <c r="AE19" s="36"/>
      <c r="AF19" s="36"/>
      <c r="AG19" s="36"/>
      <c r="AH19" s="36"/>
      <c r="AI19" s="36"/>
      <c r="AJ19" s="36"/>
      <c r="AK19" s="36"/>
      <c r="AL19" s="36"/>
      <c r="AM19" s="36"/>
      <c r="AN19" s="36"/>
    </row>
    <row r="20" spans="1:40" s="8" customFormat="1" ht="12.95" customHeight="1">
      <c r="A20" s="555"/>
      <c r="B20" s="556"/>
      <c r="C20" s="557"/>
      <c r="D20" s="566"/>
      <c r="E20" s="567"/>
      <c r="F20" s="130">
        <v>5</v>
      </c>
      <c r="G20" s="581" t="s">
        <v>85</v>
      </c>
      <c r="H20" s="582"/>
      <c r="I20" s="571"/>
      <c r="J20" s="572"/>
      <c r="K20" s="572"/>
      <c r="L20" s="572"/>
      <c r="M20" s="573"/>
      <c r="N20" s="571"/>
      <c r="O20" s="572"/>
      <c r="P20" s="572"/>
      <c r="Q20" s="572"/>
      <c r="R20" s="573"/>
      <c r="S20" s="511" t="s">
        <v>130</v>
      </c>
      <c r="T20" s="512"/>
      <c r="U20" s="512"/>
      <c r="V20" s="512"/>
      <c r="W20" s="513"/>
      <c r="Y20" s="36"/>
      <c r="Z20" s="36"/>
      <c r="AA20" s="36"/>
      <c r="AB20" s="36"/>
      <c r="AD20" s="36"/>
      <c r="AE20" s="36"/>
      <c r="AF20" s="36"/>
      <c r="AG20" s="36"/>
      <c r="AH20" s="36"/>
      <c r="AI20" s="36"/>
      <c r="AJ20" s="36"/>
      <c r="AK20" s="36"/>
      <c r="AL20" s="36"/>
      <c r="AM20" s="36"/>
      <c r="AN20" s="36"/>
    </row>
    <row r="21" spans="1:40" s="8" customFormat="1" ht="18" customHeight="1">
      <c r="A21" s="203"/>
      <c r="B21" s="542" t="s">
        <v>21</v>
      </c>
      <c r="C21" s="543"/>
      <c r="D21" s="544"/>
      <c r="E21" s="545"/>
      <c r="F21" s="545"/>
      <c r="G21" s="545"/>
      <c r="H21" s="546"/>
      <c r="I21" s="574"/>
      <c r="J21" s="575"/>
      <c r="K21" s="575"/>
      <c r="L21" s="575"/>
      <c r="M21" s="576"/>
      <c r="N21" s="574"/>
      <c r="O21" s="575"/>
      <c r="P21" s="575"/>
      <c r="Q21" s="575"/>
      <c r="R21" s="576"/>
      <c r="S21" s="520"/>
      <c r="T21" s="521"/>
      <c r="U21" s="30" t="s">
        <v>3</v>
      </c>
      <c r="V21" s="31"/>
      <c r="W21" s="204" t="s">
        <v>20</v>
      </c>
      <c r="Y21" s="36"/>
      <c r="Z21" s="36"/>
      <c r="AA21" s="36"/>
      <c r="AB21" s="36"/>
      <c r="AD21" s="36"/>
      <c r="AE21" s="36"/>
      <c r="AF21" s="36"/>
      <c r="AG21" s="36"/>
      <c r="AH21" s="36"/>
      <c r="AI21" s="89" t="b">
        <f>ISBLANK(AH21)</f>
        <v>1</v>
      </c>
      <c r="AJ21" s="89">
        <f>AI21/1</f>
        <v>1</v>
      </c>
      <c r="AK21" s="36"/>
      <c r="AL21" s="36"/>
      <c r="AM21" s="36"/>
      <c r="AN21" s="36"/>
    </row>
    <row r="22" spans="1:40" s="8" customFormat="1" ht="14.1" customHeight="1">
      <c r="A22" s="547" t="s">
        <v>70</v>
      </c>
      <c r="B22" s="333"/>
      <c r="C22" s="334"/>
      <c r="D22" s="550" t="s">
        <v>12</v>
      </c>
      <c r="E22" s="551"/>
      <c r="F22" s="578" t="str">
        <f>PHONETIC(F23)</f>
        <v/>
      </c>
      <c r="G22" s="579"/>
      <c r="H22" s="579"/>
      <c r="I22" s="579"/>
      <c r="J22" s="580"/>
      <c r="K22" s="505" t="s">
        <v>22</v>
      </c>
      <c r="L22" s="560"/>
      <c r="M22" s="354"/>
      <c r="N22" s="355"/>
      <c r="O22" s="355"/>
      <c r="P22" s="355"/>
      <c r="Q22" s="355"/>
      <c r="R22" s="356"/>
      <c r="S22" s="332" t="s">
        <v>23</v>
      </c>
      <c r="T22" s="333"/>
      <c r="U22" s="332"/>
      <c r="V22" s="333"/>
      <c r="W22" s="524"/>
      <c r="Y22" s="36"/>
      <c r="Z22" s="36"/>
      <c r="AA22" s="36"/>
      <c r="AB22" s="36"/>
      <c r="AD22" s="36"/>
      <c r="AE22" s="36"/>
      <c r="AF22" s="36"/>
      <c r="AG22" s="36"/>
      <c r="AH22" s="36"/>
      <c r="AI22" s="36"/>
      <c r="AJ22" s="36"/>
      <c r="AK22" s="36"/>
      <c r="AL22" s="36"/>
      <c r="AM22" s="36"/>
      <c r="AN22" s="36"/>
    </row>
    <row r="23" spans="1:40" s="8" customFormat="1" ht="30" customHeight="1" thickBot="1">
      <c r="A23" s="548"/>
      <c r="B23" s="523"/>
      <c r="C23" s="549"/>
      <c r="D23" s="540" t="s">
        <v>24</v>
      </c>
      <c r="E23" s="541"/>
      <c r="F23" s="540"/>
      <c r="G23" s="577"/>
      <c r="H23" s="577"/>
      <c r="I23" s="577"/>
      <c r="J23" s="541"/>
      <c r="K23" s="583"/>
      <c r="L23" s="584"/>
      <c r="M23" s="561"/>
      <c r="N23" s="562"/>
      <c r="O23" s="562"/>
      <c r="P23" s="562"/>
      <c r="Q23" s="562"/>
      <c r="R23" s="563"/>
      <c r="S23" s="522"/>
      <c r="T23" s="523"/>
      <c r="U23" s="522"/>
      <c r="V23" s="523"/>
      <c r="W23" s="525"/>
      <c r="Y23" s="36"/>
      <c r="Z23" s="36"/>
      <c r="AA23" s="36"/>
      <c r="AB23" s="36"/>
      <c r="AD23" s="36"/>
      <c r="AE23" s="36"/>
      <c r="AF23" s="36" t="s">
        <v>38</v>
      </c>
      <c r="AG23" s="36" t="s">
        <v>41</v>
      </c>
      <c r="AH23" s="36" t="s">
        <v>183</v>
      </c>
      <c r="AI23" s="36" t="s">
        <v>184</v>
      </c>
      <c r="AJ23" s="36"/>
      <c r="AK23" s="36"/>
      <c r="AL23" s="36"/>
      <c r="AM23" s="36"/>
      <c r="AN23" s="36"/>
    </row>
    <row r="24" spans="1:40" s="8" customFormat="1" ht="21.95" customHeight="1" thickTop="1">
      <c r="A24" s="669" t="s">
        <v>106</v>
      </c>
      <c r="B24" s="670"/>
      <c r="C24" s="670"/>
      <c r="D24" s="670"/>
      <c r="E24" s="671"/>
      <c r="F24" s="387" t="s">
        <v>25</v>
      </c>
      <c r="G24" s="388"/>
      <c r="H24" s="387" t="s">
        <v>26</v>
      </c>
      <c r="I24" s="417"/>
      <c r="J24" s="417"/>
      <c r="K24" s="123" t="s">
        <v>190</v>
      </c>
      <c r="L24" s="417" t="s">
        <v>28</v>
      </c>
      <c r="M24" s="417"/>
      <c r="N24" s="417"/>
      <c r="O24" s="530" t="s">
        <v>94</v>
      </c>
      <c r="P24" s="388"/>
      <c r="Q24" s="387" t="s">
        <v>29</v>
      </c>
      <c r="R24" s="388"/>
      <c r="S24" s="352" t="s">
        <v>30</v>
      </c>
      <c r="T24" s="353"/>
      <c r="U24" s="353"/>
      <c r="V24" s="353"/>
      <c r="W24" s="519"/>
      <c r="Y24" s="36"/>
      <c r="Z24" s="36"/>
      <c r="AA24" s="36"/>
      <c r="AB24" s="36"/>
      <c r="AD24" s="36"/>
      <c r="AE24" s="36"/>
      <c r="AF24" s="36" t="s">
        <v>181</v>
      </c>
      <c r="AG24" s="36" t="s">
        <v>182</v>
      </c>
      <c r="AH24" s="36"/>
      <c r="AI24" s="36"/>
      <c r="AJ24" s="36"/>
      <c r="AK24" s="36"/>
      <c r="AL24" s="36"/>
      <c r="AM24" s="36"/>
      <c r="AN24" s="36"/>
    </row>
    <row r="25" spans="1:40" s="8" customFormat="1" ht="21.95" customHeight="1">
      <c r="A25" s="669"/>
      <c r="B25" s="670"/>
      <c r="C25" s="670"/>
      <c r="D25" s="670"/>
      <c r="E25" s="671"/>
      <c r="F25" s="430"/>
      <c r="G25" s="431"/>
      <c r="H25" s="517"/>
      <c r="I25" s="518"/>
      <c r="J25" s="518"/>
      <c r="K25" s="120" t="s">
        <v>27</v>
      </c>
      <c r="L25" s="518"/>
      <c r="M25" s="518"/>
      <c r="N25" s="518"/>
      <c r="O25" s="428">
        <f t="shared" ref="O25:O30" si="0">IF(OR(ISERROR(DATEDIF(H25,L25,"m")),ISBLANK(H25),H25&gt;=L25),0,(DATEDIF(EOMONTH(H25,-1)+1,EOMONTH(L25,0),"m")+1-AM25)+IF(H25=(EOMONTH(H25,-1)+1),0,-1)+IF(L25=EOMONTH(L25,0),0,-1)+AJ25)</f>
        <v>0</v>
      </c>
      <c r="P25" s="429"/>
      <c r="Q25" s="382"/>
      <c r="R25" s="383"/>
      <c r="S25" s="115"/>
      <c r="T25" s="680">
        <f t="shared" ref="T25:T30" si="1">IF(OR(ISBLANK(Q25),ISERROR(O25*Q25)),0,ROUNDDOWN(O25*IF(Q25="1/2",0.5,1/3),1))</f>
        <v>0</v>
      </c>
      <c r="U25" s="680"/>
      <c r="V25" s="680"/>
      <c r="W25" s="205" t="s">
        <v>20</v>
      </c>
      <c r="Y25" s="36"/>
      <c r="Z25" s="36"/>
      <c r="AA25" s="36"/>
      <c r="AB25" s="36"/>
      <c r="AD25" s="36"/>
      <c r="AE25" s="36"/>
      <c r="AF25" s="90">
        <f t="shared" ref="AF25:AF30" si="2">IF(ISBLANK(L25),31,L25)</f>
        <v>31</v>
      </c>
      <c r="AG25" s="90">
        <f t="shared" ref="AG25:AG30" si="3">EOMONTH(AF25,0)</f>
        <v>31</v>
      </c>
      <c r="AH25" s="36" t="b">
        <f t="shared" ref="AH25:AH30" si="4">IF(AF25&lt;&gt;AG25,TRUE,FALSE)</f>
        <v>0</v>
      </c>
      <c r="AI25" s="36" t="b">
        <f t="shared" ref="AI25:AI30" si="5">IF($L25=$N$17,TRUE,FALSE)</f>
        <v>1</v>
      </c>
      <c r="AJ25" s="36">
        <f t="shared" ref="AJ25:AJ30" si="6">AH25*AI25</f>
        <v>0</v>
      </c>
      <c r="AK25" s="36"/>
      <c r="AL25" s="36" t="str">
        <f t="shared" ref="AL25:AL30" si="7">IF(OR(ISERROR(DATEDIF(H25,L25,"m")),ISBLANK(H25),H25&gt;=L25),"",(DATEDIF(EOMONTH(H25,-1)+1,EOMONTH(L25,0),"m")+1)+IF(H25=(EOMONTH(H25,-1)+1),0,-1)+IF(L25=EOMONTH(L25,0),0,-1)+AJ25)</f>
        <v/>
      </c>
      <c r="AM25" s="36">
        <f t="shared" ref="AM25:AM30" si="8">IF(AL25&lt;0,AL25,0)</f>
        <v>0</v>
      </c>
      <c r="AN25" s="36"/>
    </row>
    <row r="26" spans="1:40" s="8" customFormat="1" ht="21.95" customHeight="1">
      <c r="A26" s="669"/>
      <c r="B26" s="670"/>
      <c r="C26" s="670"/>
      <c r="D26" s="670"/>
      <c r="E26" s="671"/>
      <c r="F26" s="389"/>
      <c r="G26" s="390"/>
      <c r="H26" s="422"/>
      <c r="I26" s="380"/>
      <c r="J26" s="380"/>
      <c r="K26" s="121" t="s">
        <v>27</v>
      </c>
      <c r="L26" s="380"/>
      <c r="M26" s="380"/>
      <c r="N26" s="380"/>
      <c r="O26" s="395">
        <f t="shared" si="0"/>
        <v>0</v>
      </c>
      <c r="P26" s="396"/>
      <c r="Q26" s="391"/>
      <c r="R26" s="392"/>
      <c r="S26" s="116"/>
      <c r="T26" s="415">
        <f t="shared" si="1"/>
        <v>0</v>
      </c>
      <c r="U26" s="415"/>
      <c r="V26" s="415"/>
      <c r="W26" s="206" t="s">
        <v>20</v>
      </c>
      <c r="Y26" s="36"/>
      <c r="Z26" s="36"/>
      <c r="AA26" s="36"/>
      <c r="AB26" s="36"/>
      <c r="AD26" s="36"/>
      <c r="AE26" s="36"/>
      <c r="AF26" s="90">
        <f t="shared" si="2"/>
        <v>31</v>
      </c>
      <c r="AG26" s="90">
        <f t="shared" si="3"/>
        <v>31</v>
      </c>
      <c r="AH26" s="36" t="b">
        <f t="shared" si="4"/>
        <v>0</v>
      </c>
      <c r="AI26" s="36" t="b">
        <f t="shared" si="5"/>
        <v>1</v>
      </c>
      <c r="AJ26" s="36">
        <f t="shared" si="6"/>
        <v>0</v>
      </c>
      <c r="AK26" s="36"/>
      <c r="AL26" s="36" t="str">
        <f t="shared" si="7"/>
        <v/>
      </c>
      <c r="AM26" s="36">
        <f t="shared" si="8"/>
        <v>0</v>
      </c>
      <c r="AN26" s="36"/>
    </row>
    <row r="27" spans="1:40" s="8" customFormat="1" ht="21.95" hidden="1" customHeight="1">
      <c r="A27" s="669"/>
      <c r="B27" s="670"/>
      <c r="C27" s="670"/>
      <c r="D27" s="670"/>
      <c r="E27" s="671"/>
      <c r="F27" s="389"/>
      <c r="G27" s="390"/>
      <c r="H27" s="422"/>
      <c r="I27" s="380"/>
      <c r="J27" s="380"/>
      <c r="K27" s="121" t="s">
        <v>27</v>
      </c>
      <c r="L27" s="380"/>
      <c r="M27" s="380"/>
      <c r="N27" s="380"/>
      <c r="O27" s="395">
        <f t="shared" si="0"/>
        <v>0</v>
      </c>
      <c r="P27" s="396"/>
      <c r="Q27" s="391">
        <v>1</v>
      </c>
      <c r="R27" s="392"/>
      <c r="S27" s="116"/>
      <c r="T27" s="415">
        <f t="shared" si="1"/>
        <v>0</v>
      </c>
      <c r="U27" s="415"/>
      <c r="V27" s="415"/>
      <c r="W27" s="206" t="s">
        <v>20</v>
      </c>
      <c r="Y27" s="36"/>
      <c r="Z27" s="36"/>
      <c r="AA27" s="36"/>
      <c r="AB27" s="36"/>
      <c r="AD27" s="36"/>
      <c r="AE27" s="36"/>
      <c r="AF27" s="90">
        <f t="shared" si="2"/>
        <v>31</v>
      </c>
      <c r="AG27" s="90">
        <f t="shared" si="3"/>
        <v>31</v>
      </c>
      <c r="AH27" s="36" t="b">
        <f t="shared" si="4"/>
        <v>0</v>
      </c>
      <c r="AI27" s="36" t="b">
        <f t="shared" si="5"/>
        <v>1</v>
      </c>
      <c r="AJ27" s="36">
        <f t="shared" si="6"/>
        <v>0</v>
      </c>
      <c r="AK27" s="36"/>
      <c r="AL27" s="36" t="str">
        <f t="shared" si="7"/>
        <v/>
      </c>
      <c r="AM27" s="36">
        <f t="shared" si="8"/>
        <v>0</v>
      </c>
      <c r="AN27" s="36"/>
    </row>
    <row r="28" spans="1:40" s="8" customFormat="1" ht="21.95" hidden="1" customHeight="1">
      <c r="A28" s="669"/>
      <c r="B28" s="670"/>
      <c r="C28" s="670"/>
      <c r="D28" s="670"/>
      <c r="E28" s="671"/>
      <c r="F28" s="389"/>
      <c r="G28" s="390"/>
      <c r="H28" s="422"/>
      <c r="I28" s="380"/>
      <c r="J28" s="380"/>
      <c r="K28" s="121" t="s">
        <v>27</v>
      </c>
      <c r="L28" s="380"/>
      <c r="M28" s="380"/>
      <c r="N28" s="380"/>
      <c r="O28" s="395">
        <f t="shared" si="0"/>
        <v>0</v>
      </c>
      <c r="P28" s="396"/>
      <c r="Q28" s="391">
        <v>1</v>
      </c>
      <c r="R28" s="392"/>
      <c r="S28" s="116"/>
      <c r="T28" s="415">
        <f t="shared" si="1"/>
        <v>0</v>
      </c>
      <c r="U28" s="415"/>
      <c r="V28" s="415"/>
      <c r="W28" s="206" t="s">
        <v>20</v>
      </c>
      <c r="Y28" s="36"/>
      <c r="Z28" s="36"/>
      <c r="AA28" s="36"/>
      <c r="AB28" s="36"/>
      <c r="AD28" s="36"/>
      <c r="AE28" s="36"/>
      <c r="AF28" s="90">
        <f t="shared" si="2"/>
        <v>31</v>
      </c>
      <c r="AG28" s="90">
        <f t="shared" si="3"/>
        <v>31</v>
      </c>
      <c r="AH28" s="36" t="b">
        <f t="shared" si="4"/>
        <v>0</v>
      </c>
      <c r="AI28" s="36" t="b">
        <f t="shared" si="5"/>
        <v>1</v>
      </c>
      <c r="AJ28" s="36">
        <f t="shared" si="6"/>
        <v>0</v>
      </c>
      <c r="AK28" s="36"/>
      <c r="AL28" s="36" t="str">
        <f t="shared" si="7"/>
        <v/>
      </c>
      <c r="AM28" s="36">
        <f t="shared" si="8"/>
        <v>0</v>
      </c>
      <c r="AN28" s="36"/>
    </row>
    <row r="29" spans="1:40" s="8" customFormat="1" ht="21.95" customHeight="1">
      <c r="A29" s="669"/>
      <c r="B29" s="670"/>
      <c r="C29" s="670"/>
      <c r="D29" s="670"/>
      <c r="E29" s="671"/>
      <c r="F29" s="389"/>
      <c r="G29" s="390"/>
      <c r="H29" s="422"/>
      <c r="I29" s="380"/>
      <c r="J29" s="380"/>
      <c r="K29" s="121" t="s">
        <v>27</v>
      </c>
      <c r="L29" s="380"/>
      <c r="M29" s="380"/>
      <c r="N29" s="380"/>
      <c r="O29" s="418">
        <f t="shared" si="0"/>
        <v>0</v>
      </c>
      <c r="P29" s="419"/>
      <c r="Q29" s="391"/>
      <c r="R29" s="392"/>
      <c r="S29" s="116"/>
      <c r="T29" s="415">
        <f t="shared" si="1"/>
        <v>0</v>
      </c>
      <c r="U29" s="415"/>
      <c r="V29" s="415"/>
      <c r="W29" s="206" t="s">
        <v>20</v>
      </c>
      <c r="Y29" s="56"/>
      <c r="Z29" s="36"/>
      <c r="AA29" s="36">
        <f>60*12</f>
        <v>720</v>
      </c>
      <c r="AB29" s="36"/>
      <c r="AD29" s="36"/>
      <c r="AE29" s="36"/>
      <c r="AF29" s="90">
        <f t="shared" si="2"/>
        <v>31</v>
      </c>
      <c r="AG29" s="90">
        <f t="shared" si="3"/>
        <v>31</v>
      </c>
      <c r="AH29" s="36" t="b">
        <f t="shared" si="4"/>
        <v>0</v>
      </c>
      <c r="AI29" s="36" t="b">
        <f t="shared" si="5"/>
        <v>1</v>
      </c>
      <c r="AJ29" s="36">
        <f t="shared" si="6"/>
        <v>0</v>
      </c>
      <c r="AK29" s="36"/>
      <c r="AL29" s="36" t="str">
        <f t="shared" si="7"/>
        <v/>
      </c>
      <c r="AM29" s="36">
        <f t="shared" si="8"/>
        <v>0</v>
      </c>
      <c r="AN29" s="36"/>
    </row>
    <row r="30" spans="1:40" s="8" customFormat="1" ht="21.95" customHeight="1">
      <c r="A30" s="666" t="s">
        <v>105</v>
      </c>
      <c r="B30" s="667"/>
      <c r="C30" s="667"/>
      <c r="D30" s="667"/>
      <c r="E30" s="668"/>
      <c r="F30" s="432"/>
      <c r="G30" s="433"/>
      <c r="H30" s="384"/>
      <c r="I30" s="381"/>
      <c r="J30" s="381"/>
      <c r="K30" s="122" t="s">
        <v>27</v>
      </c>
      <c r="L30" s="381"/>
      <c r="M30" s="381"/>
      <c r="N30" s="381"/>
      <c r="O30" s="420">
        <f t="shared" si="0"/>
        <v>0</v>
      </c>
      <c r="P30" s="421"/>
      <c r="Q30" s="393"/>
      <c r="R30" s="394"/>
      <c r="S30" s="117"/>
      <c r="T30" s="423">
        <f t="shared" si="1"/>
        <v>0</v>
      </c>
      <c r="U30" s="423"/>
      <c r="V30" s="423"/>
      <c r="W30" s="207" t="s">
        <v>31</v>
      </c>
      <c r="Y30" s="36"/>
      <c r="Z30" s="36"/>
      <c r="AA30" s="36"/>
      <c r="AB30" s="36"/>
      <c r="AD30" s="36"/>
      <c r="AE30" s="36"/>
      <c r="AF30" s="90">
        <f t="shared" si="2"/>
        <v>31</v>
      </c>
      <c r="AG30" s="90">
        <f t="shared" si="3"/>
        <v>31</v>
      </c>
      <c r="AH30" s="36" t="b">
        <f t="shared" si="4"/>
        <v>0</v>
      </c>
      <c r="AI30" s="36" t="b">
        <f t="shared" si="5"/>
        <v>1</v>
      </c>
      <c r="AJ30" s="36">
        <f t="shared" si="6"/>
        <v>0</v>
      </c>
      <c r="AK30" s="36"/>
      <c r="AL30" s="36" t="str">
        <f t="shared" si="7"/>
        <v/>
      </c>
      <c r="AM30" s="36">
        <f t="shared" si="8"/>
        <v>0</v>
      </c>
      <c r="AN30" s="36"/>
    </row>
    <row r="31" spans="1:40" s="8" customFormat="1" ht="15.95" customHeight="1">
      <c r="A31" s="666"/>
      <c r="B31" s="667"/>
      <c r="C31" s="667"/>
      <c r="D31" s="667"/>
      <c r="E31" s="668"/>
      <c r="F31" s="424" t="s">
        <v>32</v>
      </c>
      <c r="G31" s="425"/>
      <c r="H31" s="11" t="s">
        <v>33</v>
      </c>
      <c r="I31" s="11"/>
      <c r="J31" s="11"/>
      <c r="K31" s="11"/>
      <c r="L31" s="11"/>
      <c r="M31" s="11"/>
      <c r="N31" s="11"/>
      <c r="O31" s="11"/>
      <c r="P31" s="11"/>
      <c r="Q31" s="12"/>
      <c r="R31" s="13"/>
      <c r="S31" s="672" t="s">
        <v>34</v>
      </c>
      <c r="T31" s="674">
        <f>INT(SUM(T25:V30)/12)</f>
        <v>0</v>
      </c>
      <c r="U31" s="676" t="s">
        <v>3</v>
      </c>
      <c r="V31" s="678">
        <f>(SUM(T25:V30)-T31*12)</f>
        <v>0</v>
      </c>
      <c r="W31" s="416" t="s">
        <v>31</v>
      </c>
      <c r="Y31" s="57"/>
      <c r="Z31" s="36"/>
      <c r="AA31" s="36"/>
      <c r="AB31" s="36"/>
      <c r="AD31" s="36"/>
      <c r="AE31" s="36"/>
      <c r="AF31" s="36"/>
      <c r="AG31" s="36"/>
      <c r="AH31" s="36"/>
      <c r="AI31" s="36"/>
      <c r="AJ31" s="36"/>
      <c r="AK31" s="36"/>
      <c r="AL31" s="36"/>
      <c r="AM31" s="36"/>
      <c r="AN31" s="36"/>
    </row>
    <row r="32" spans="1:40" s="8" customFormat="1" ht="15.95" customHeight="1">
      <c r="A32" s="666"/>
      <c r="B32" s="667"/>
      <c r="C32" s="667"/>
      <c r="D32" s="667"/>
      <c r="E32" s="668"/>
      <c r="F32" s="426"/>
      <c r="G32" s="427"/>
      <c r="H32" s="209" t="s">
        <v>35</v>
      </c>
      <c r="I32" s="209"/>
      <c r="J32" s="209"/>
      <c r="K32" s="209"/>
      <c r="L32" s="209"/>
      <c r="M32" s="209"/>
      <c r="N32" s="209"/>
      <c r="O32" s="209"/>
      <c r="P32" s="209"/>
      <c r="Q32" s="210"/>
      <c r="R32" s="14"/>
      <c r="S32" s="673"/>
      <c r="T32" s="675"/>
      <c r="U32" s="677"/>
      <c r="V32" s="679"/>
      <c r="W32" s="416"/>
      <c r="Y32" s="36"/>
      <c r="Z32" s="36"/>
      <c r="AA32" s="36"/>
      <c r="AB32" s="36"/>
      <c r="AD32" s="36"/>
      <c r="AE32" s="36"/>
      <c r="AF32" s="36"/>
      <c r="AG32" s="36"/>
      <c r="AH32" s="36"/>
      <c r="AI32" s="36"/>
      <c r="AJ32" s="36"/>
      <c r="AK32" s="36"/>
      <c r="AL32" s="36"/>
      <c r="AM32" s="36"/>
      <c r="AN32" s="36"/>
    </row>
    <row r="33" spans="1:43" s="8" customFormat="1" ht="15.95" customHeight="1">
      <c r="A33" s="666"/>
      <c r="B33" s="667"/>
      <c r="C33" s="667"/>
      <c r="D33" s="667"/>
      <c r="E33" s="668"/>
      <c r="F33" s="426"/>
      <c r="G33" s="427"/>
      <c r="H33" s="209" t="s">
        <v>36</v>
      </c>
      <c r="I33" s="209"/>
      <c r="J33" s="209"/>
      <c r="K33" s="209"/>
      <c r="L33" s="209"/>
      <c r="M33" s="209"/>
      <c r="N33" s="209"/>
      <c r="O33" s="209"/>
      <c r="P33" s="209"/>
      <c r="Q33" s="210"/>
      <c r="R33" s="14"/>
      <c r="S33" s="673"/>
      <c r="T33" s="675"/>
      <c r="U33" s="677"/>
      <c r="V33" s="679"/>
      <c r="W33" s="416"/>
      <c r="Y33" s="36"/>
      <c r="Z33" s="36"/>
      <c r="AA33" s="36"/>
      <c r="AB33" s="36"/>
      <c r="AD33" s="36"/>
      <c r="AE33" s="36"/>
      <c r="AF33" s="36"/>
      <c r="AG33" s="36"/>
      <c r="AH33" s="36"/>
      <c r="AI33" s="36"/>
      <c r="AJ33" s="36"/>
      <c r="AK33" s="36"/>
      <c r="AL33" s="36"/>
      <c r="AM33" s="36"/>
      <c r="AN33" s="36"/>
    </row>
    <row r="34" spans="1:43" s="8" customFormat="1" ht="24.95" customHeight="1" thickBot="1">
      <c r="A34" s="211" t="s">
        <v>191</v>
      </c>
      <c r="B34" s="131"/>
      <c r="C34" s="131"/>
      <c r="D34" s="131"/>
      <c r="E34" s="131"/>
      <c r="F34" s="131"/>
      <c r="G34" s="131"/>
      <c r="H34" s="131"/>
      <c r="I34" s="131"/>
      <c r="J34" s="131"/>
      <c r="K34" s="131"/>
      <c r="L34" s="131"/>
      <c r="M34" s="131"/>
      <c r="N34" s="413" t="s">
        <v>114</v>
      </c>
      <c r="O34" s="413"/>
      <c r="P34" s="413"/>
      <c r="Q34" s="413"/>
      <c r="R34" s="414"/>
      <c r="S34" s="411" t="str">
        <f>IF(ISERROR(T17-T31-IF(V17&gt;V31,0,1)),"",T17-T31-IF(V17&gt;=V31,0,1))</f>
        <v/>
      </c>
      <c r="T34" s="412"/>
      <c r="U34" s="132" t="s">
        <v>37</v>
      </c>
      <c r="V34" s="133" t="str">
        <f>IF(ISERROR(IF(V17&gt;V31,ROUNDDOWN(V17-V31,0),INT(12-V31))),"",IF(V17&gt;=V31,ROUNDDOWN(V17-V31,0),INT(12+V17-V31)))</f>
        <v/>
      </c>
      <c r="W34" s="212" t="s">
        <v>31</v>
      </c>
      <c r="Y34" s="36"/>
      <c r="Z34" s="36"/>
      <c r="AA34" s="36"/>
      <c r="AB34" s="36"/>
      <c r="AD34" s="36"/>
      <c r="AE34" s="36"/>
      <c r="AF34" s="36"/>
      <c r="AG34" s="36"/>
      <c r="AH34" s="36"/>
      <c r="AI34" s="36"/>
      <c r="AJ34" s="36"/>
      <c r="AK34" s="36"/>
      <c r="AL34" s="36"/>
      <c r="AM34" s="36"/>
      <c r="AN34" s="36"/>
    </row>
    <row r="35" spans="1:43" s="15" customFormat="1" ht="24.95" customHeight="1" thickBot="1">
      <c r="A35" s="220" t="s">
        <v>91</v>
      </c>
      <c r="B35" s="221"/>
      <c r="C35" s="221"/>
      <c r="D35" s="221"/>
      <c r="E35" s="221"/>
      <c r="F35" s="221"/>
      <c r="G35" s="221"/>
      <c r="H35" s="221"/>
      <c r="I35" s="221"/>
      <c r="J35" s="221"/>
      <c r="K35" s="221"/>
      <c r="L35" s="221"/>
      <c r="M35" s="221"/>
      <c r="N35" s="221"/>
      <c r="O35" s="221"/>
      <c r="P35" s="221"/>
      <c r="Q35" s="221"/>
      <c r="R35" s="222"/>
      <c r="S35" s="223" t="s">
        <v>38</v>
      </c>
      <c r="T35" s="696" t="str">
        <f>IF(ISERROR(IF(S34=0,IF(V34&gt;5,IF(D15=G14,AI39,AH39),0),VLOOKUP(S34,AG37:AI87,IF(D15=G14,3,2)))),"",IF(S34=0,IF(V34&gt;5,IF(D15=G14,AI39,AH39),0),VLOOKUP(S34,AG37:AI87,IF(D15=G14,3,2))))</f>
        <v/>
      </c>
      <c r="U35" s="696"/>
      <c r="V35" s="696"/>
      <c r="W35" s="213" t="s">
        <v>20</v>
      </c>
      <c r="X35" s="8"/>
      <c r="Y35" s="36"/>
      <c r="Z35" s="36"/>
      <c r="AA35" s="36"/>
      <c r="AB35" s="36"/>
      <c r="AC35" s="8"/>
      <c r="AD35" s="38"/>
      <c r="AE35" s="38"/>
      <c r="AF35" s="36"/>
      <c r="AG35" s="54" t="s">
        <v>166</v>
      </c>
      <c r="AH35" s="36"/>
      <c r="AI35" s="36"/>
      <c r="AJ35" s="36"/>
      <c r="AK35" s="21"/>
      <c r="AL35" s="20"/>
      <c r="AM35" s="67"/>
      <c r="AN35" s="67"/>
      <c r="AP35" s="44" t="s">
        <v>107</v>
      </c>
      <c r="AQ35" s="44"/>
    </row>
    <row r="36" spans="1:43" s="15" customFormat="1" ht="24.95" customHeight="1" thickTop="1" thickBot="1">
      <c r="A36" s="399" t="s">
        <v>95</v>
      </c>
      <c r="B36" s="400"/>
      <c r="C36" s="400"/>
      <c r="D36" s="400"/>
      <c r="E36" s="400"/>
      <c r="F36" s="405" t="s">
        <v>255</v>
      </c>
      <c r="G36" s="406"/>
      <c r="H36" s="406"/>
      <c r="I36" s="406"/>
      <c r="J36" s="406"/>
      <c r="K36" s="406"/>
      <c r="L36" s="406"/>
      <c r="M36" s="406"/>
      <c r="N36" s="406"/>
      <c r="O36" s="406"/>
      <c r="P36" s="406"/>
      <c r="Q36" s="406"/>
      <c r="R36" s="407"/>
      <c r="S36" s="214" t="s">
        <v>195</v>
      </c>
      <c r="T36" s="318">
        <f>SUM(T37:V38)</f>
        <v>0</v>
      </c>
      <c r="U36" s="318"/>
      <c r="V36" s="318"/>
      <c r="W36" s="215" t="s">
        <v>42</v>
      </c>
      <c r="X36" s="8"/>
      <c r="Y36" s="36"/>
      <c r="Z36" s="36"/>
      <c r="AA36" s="36"/>
      <c r="AB36" s="36"/>
      <c r="AC36" s="8"/>
      <c r="AD36" s="38"/>
      <c r="AE36" s="38"/>
      <c r="AF36" s="36"/>
      <c r="AG36" s="54"/>
      <c r="AH36" s="36"/>
      <c r="AI36" s="36"/>
      <c r="AJ36" s="36"/>
      <c r="AK36" s="21"/>
      <c r="AL36" s="20"/>
      <c r="AM36" s="67"/>
      <c r="AN36" s="67"/>
      <c r="AP36" s="44"/>
      <c r="AQ36" s="44"/>
    </row>
    <row r="37" spans="1:43" s="15" customFormat="1" ht="21.95" customHeight="1">
      <c r="A37" s="399"/>
      <c r="B37" s="400"/>
      <c r="C37" s="400"/>
      <c r="D37" s="400"/>
      <c r="E37" s="400"/>
      <c r="F37" s="315"/>
      <c r="G37" s="313" t="s">
        <v>319</v>
      </c>
      <c r="H37" s="307"/>
      <c r="I37" s="307"/>
      <c r="J37" s="310"/>
      <c r="K37" s="18"/>
      <c r="L37" s="311"/>
      <c r="M37" s="645" t="s">
        <v>66</v>
      </c>
      <c r="N37" s="646"/>
      <c r="O37" s="124"/>
      <c r="P37" s="123" t="s">
        <v>39</v>
      </c>
      <c r="Q37" s="124"/>
      <c r="R37" s="16" t="s">
        <v>40</v>
      </c>
      <c r="S37" s="136" t="s">
        <v>193</v>
      </c>
      <c r="T37" s="697"/>
      <c r="U37" s="697"/>
      <c r="V37" s="697"/>
      <c r="W37" s="22" t="s">
        <v>42</v>
      </c>
      <c r="X37" s="8"/>
      <c r="Y37" s="36"/>
      <c r="Z37" s="36"/>
      <c r="AA37" s="36"/>
      <c r="AB37" s="36"/>
      <c r="AC37" s="8"/>
      <c r="AD37" s="36"/>
      <c r="AE37" s="36"/>
      <c r="AF37" s="36"/>
      <c r="AG37" s="60" t="s">
        <v>104</v>
      </c>
      <c r="AH37" s="66" t="s">
        <v>100</v>
      </c>
      <c r="AI37" s="66" t="s">
        <v>101</v>
      </c>
      <c r="AJ37" s="66" t="s">
        <v>123</v>
      </c>
      <c r="AK37" s="55"/>
      <c r="AL37" s="60" t="s">
        <v>104</v>
      </c>
      <c r="AM37" s="61" t="s">
        <v>102</v>
      </c>
      <c r="AN37" s="61" t="s">
        <v>103</v>
      </c>
      <c r="AP37" s="44"/>
      <c r="AQ37" s="44"/>
    </row>
    <row r="38" spans="1:43" ht="23.25" customHeight="1" thickBot="1">
      <c r="A38" s="399"/>
      <c r="B38" s="400"/>
      <c r="C38" s="400"/>
      <c r="D38" s="400"/>
      <c r="E38" s="400"/>
      <c r="F38" s="312"/>
      <c r="G38" s="314" t="s">
        <v>320</v>
      </c>
      <c r="H38" s="308"/>
      <c r="I38" s="308"/>
      <c r="J38" s="308"/>
      <c r="K38" s="308"/>
      <c r="L38" s="309"/>
      <c r="M38" s="408"/>
      <c r="N38" s="409"/>
      <c r="O38" s="409"/>
      <c r="P38" s="409"/>
      <c r="Q38" s="409"/>
      <c r="R38" s="410"/>
      <c r="S38" s="137" t="s">
        <v>194</v>
      </c>
      <c r="T38" s="317"/>
      <c r="U38" s="317"/>
      <c r="V38" s="317"/>
      <c r="W38" s="138" t="s">
        <v>42</v>
      </c>
    </row>
    <row r="39" spans="1:43" s="15" customFormat="1" ht="21.95" customHeight="1">
      <c r="A39" s="399"/>
      <c r="B39" s="400"/>
      <c r="C39" s="400"/>
      <c r="D39" s="400"/>
      <c r="E39" s="401"/>
      <c r="F39" s="406" t="s">
        <v>71</v>
      </c>
      <c r="G39" s="406"/>
      <c r="H39" s="406"/>
      <c r="I39" s="406"/>
      <c r="J39" s="406"/>
      <c r="K39" s="406"/>
      <c r="L39" s="647"/>
      <c r="M39" s="648"/>
      <c r="N39" s="649"/>
      <c r="O39" s="124"/>
      <c r="P39" s="123" t="s">
        <v>39</v>
      </c>
      <c r="Q39" s="124"/>
      <c r="R39" s="16" t="s">
        <v>43</v>
      </c>
      <c r="S39" s="125" t="s">
        <v>44</v>
      </c>
      <c r="T39" s="320"/>
      <c r="U39" s="320"/>
      <c r="V39" s="320"/>
      <c r="W39" s="197" t="s">
        <v>42</v>
      </c>
      <c r="X39" s="8"/>
      <c r="Y39" s="82" t="s">
        <v>169</v>
      </c>
      <c r="Z39" s="36"/>
      <c r="AA39" s="36"/>
      <c r="AB39" s="36"/>
      <c r="AC39" s="8"/>
      <c r="AD39" s="36"/>
      <c r="AE39" s="68"/>
      <c r="AF39" s="36"/>
      <c r="AG39" s="62">
        <v>0</v>
      </c>
      <c r="AH39" s="63">
        <v>0.83700000000000008</v>
      </c>
      <c r="AI39" s="63">
        <v>0.50219999999999998</v>
      </c>
      <c r="AJ39" s="63">
        <v>0.83700000000000008</v>
      </c>
      <c r="AK39" s="29"/>
      <c r="AL39" s="62">
        <v>1</v>
      </c>
      <c r="AM39" s="63">
        <v>0.83700000000000008</v>
      </c>
      <c r="AN39" s="63">
        <v>0.50219999999999998</v>
      </c>
      <c r="AP39" s="42" t="s">
        <v>117</v>
      </c>
      <c r="AQ39" s="42"/>
    </row>
    <row r="40" spans="1:43" s="15" customFormat="1" ht="21.95" customHeight="1" thickBot="1">
      <c r="A40" s="402"/>
      <c r="B40" s="403"/>
      <c r="C40" s="403"/>
      <c r="D40" s="403"/>
      <c r="E40" s="404"/>
      <c r="F40" s="652" t="s">
        <v>72</v>
      </c>
      <c r="G40" s="652"/>
      <c r="H40" s="652"/>
      <c r="I40" s="652"/>
      <c r="J40" s="652"/>
      <c r="K40" s="652"/>
      <c r="L40" s="653"/>
      <c r="M40" s="654"/>
      <c r="N40" s="655"/>
      <c r="O40" s="224"/>
      <c r="P40" s="225" t="s">
        <v>39</v>
      </c>
      <c r="Q40" s="224"/>
      <c r="R40" s="226" t="s">
        <v>43</v>
      </c>
      <c r="S40" s="227" t="s">
        <v>45</v>
      </c>
      <c r="T40" s="699"/>
      <c r="U40" s="699"/>
      <c r="V40" s="699"/>
      <c r="W40" s="228" t="s">
        <v>42</v>
      </c>
      <c r="X40" s="8"/>
      <c r="Y40" s="83" t="s">
        <v>168</v>
      </c>
      <c r="Z40" s="83" t="s">
        <v>152</v>
      </c>
      <c r="AA40" s="36"/>
      <c r="AB40" s="36"/>
      <c r="AC40" s="8"/>
      <c r="AD40" s="176" t="s">
        <v>246</v>
      </c>
      <c r="AE40" s="177"/>
      <c r="AF40" s="36"/>
      <c r="AG40" s="62">
        <v>1</v>
      </c>
      <c r="AH40" s="63">
        <v>0.83700000000000008</v>
      </c>
      <c r="AI40" s="63">
        <v>0.50219999999999998</v>
      </c>
      <c r="AJ40" s="63">
        <v>0.83700000000000008</v>
      </c>
      <c r="AK40" s="29"/>
      <c r="AL40" s="62">
        <v>2</v>
      </c>
      <c r="AM40" s="63">
        <v>1.6740000000000002</v>
      </c>
      <c r="AN40" s="63">
        <v>1.0044</v>
      </c>
      <c r="AP40" s="43" t="s">
        <v>118</v>
      </c>
      <c r="AQ40" s="43"/>
    </row>
    <row r="41" spans="1:43" s="15" customFormat="1" ht="22.5" customHeight="1" thickTop="1">
      <c r="A41" s="656" t="s">
        <v>96</v>
      </c>
      <c r="B41" s="657"/>
      <c r="C41" s="657"/>
      <c r="D41" s="657"/>
      <c r="E41" s="658"/>
      <c r="F41" s="373" t="s">
        <v>315</v>
      </c>
      <c r="G41" s="374"/>
      <c r="H41" s="374"/>
      <c r="I41" s="374"/>
      <c r="J41" s="374"/>
      <c r="K41" s="374"/>
      <c r="L41" s="374"/>
      <c r="M41" s="374"/>
      <c r="N41" s="374"/>
      <c r="O41" s="374"/>
      <c r="P41" s="374"/>
      <c r="Q41" s="374"/>
      <c r="R41" s="375"/>
      <c r="S41" s="229" t="s">
        <v>46</v>
      </c>
      <c r="T41" s="700">
        <f>IF(D15=J14,ROUNDDOWN((T37*Z41),0),0)</f>
        <v>0</v>
      </c>
      <c r="U41" s="700"/>
      <c r="V41" s="700"/>
      <c r="W41" s="230" t="s">
        <v>42</v>
      </c>
      <c r="X41" s="8"/>
      <c r="Y41" s="84" t="e">
        <f>60-V12</f>
        <v>#VALUE!</v>
      </c>
      <c r="Z41" s="85">
        <f>IF(Y13&gt;=600,IF(D15=J14,Y41*0.02,0)-IF(AND(Y13&gt;720,Y13&lt;720,D15=J14),Y41*0.02,0),0)</f>
        <v>0</v>
      </c>
      <c r="AA41" s="36"/>
      <c r="AB41" s="36"/>
      <c r="AC41" s="8"/>
      <c r="AD41" s="178">
        <f>IF(O55="",T37,IF(O55&gt;T37,O55,T37))</f>
        <v>0</v>
      </c>
      <c r="AE41" s="179" t="str">
        <f>IF(T37="","",IF(#REF!="","㋐",IF(#REF!&gt;T37,"㋓","㋐")))</f>
        <v/>
      </c>
      <c r="AF41" s="36"/>
      <c r="AG41" s="62">
        <v>2</v>
      </c>
      <c r="AH41" s="63">
        <v>1.6740000000000002</v>
      </c>
      <c r="AI41" s="63">
        <v>1.0044</v>
      </c>
      <c r="AJ41" s="63">
        <v>1.6740000000000002</v>
      </c>
      <c r="AK41" s="29"/>
      <c r="AL41" s="62">
        <v>3</v>
      </c>
      <c r="AM41" s="63">
        <v>2.5110000000000001</v>
      </c>
      <c r="AN41" s="63">
        <v>1.5065999999999999</v>
      </c>
    </row>
    <row r="42" spans="1:43" s="15" customFormat="1" ht="21.95" customHeight="1" thickBot="1">
      <c r="A42" s="659"/>
      <c r="B42" s="660"/>
      <c r="C42" s="660"/>
      <c r="D42" s="660"/>
      <c r="E42" s="661"/>
      <c r="F42" s="704" t="s">
        <v>98</v>
      </c>
      <c r="G42" s="650"/>
      <c r="H42" s="650"/>
      <c r="I42" s="650"/>
      <c r="J42" s="650"/>
      <c r="K42" s="650"/>
      <c r="L42" s="650"/>
      <c r="M42" s="650" t="s">
        <v>99</v>
      </c>
      <c r="N42" s="650"/>
      <c r="O42" s="650"/>
      <c r="P42" s="650"/>
      <c r="Q42" s="650"/>
      <c r="R42" s="651"/>
      <c r="S42" s="231" t="s">
        <v>47</v>
      </c>
      <c r="T42" s="701"/>
      <c r="U42" s="701"/>
      <c r="V42" s="701"/>
      <c r="W42" s="228" t="s">
        <v>42</v>
      </c>
      <c r="X42" s="8"/>
      <c r="Y42" s="36"/>
      <c r="Z42" s="36"/>
      <c r="AA42" s="36"/>
      <c r="AB42" s="36"/>
      <c r="AC42" s="8"/>
      <c r="AD42" s="36"/>
      <c r="AE42" s="68"/>
      <c r="AF42" s="36"/>
      <c r="AG42" s="62">
        <v>3</v>
      </c>
      <c r="AH42" s="63">
        <v>2.5110000000000001</v>
      </c>
      <c r="AI42" s="63">
        <v>1.5065999999999999</v>
      </c>
      <c r="AJ42" s="63">
        <v>2.5110000000000001</v>
      </c>
      <c r="AK42" s="29"/>
      <c r="AL42" s="62">
        <v>4</v>
      </c>
      <c r="AM42" s="63">
        <v>3.3480000000000003</v>
      </c>
      <c r="AN42" s="63">
        <v>2.0087999999999999</v>
      </c>
    </row>
    <row r="43" spans="1:43" s="15" customFormat="1" ht="30.75" customHeight="1" thickTop="1" thickBot="1">
      <c r="A43" s="664" t="s">
        <v>93</v>
      </c>
      <c r="B43" s="665"/>
      <c r="C43" s="665"/>
      <c r="D43" s="665"/>
      <c r="E43" s="665"/>
      <c r="F43" s="665"/>
      <c r="G43" s="665"/>
      <c r="H43" s="665"/>
      <c r="I43" s="665"/>
      <c r="J43" s="665"/>
      <c r="K43" s="665"/>
      <c r="L43" s="702" t="s">
        <v>92</v>
      </c>
      <c r="M43" s="702"/>
      <c r="N43" s="702"/>
      <c r="O43" s="702"/>
      <c r="P43" s="702"/>
      <c r="Q43" s="702"/>
      <c r="R43" s="703"/>
      <c r="S43" s="232" t="s">
        <v>48</v>
      </c>
      <c r="T43" s="698" t="str">
        <f>IF(ISERROR(ROUNDDOWN(T35*(T36+T41),0)),"",ROUNDDOWN(T35*(T36+T41),0))</f>
        <v/>
      </c>
      <c r="U43" s="698"/>
      <c r="V43" s="698"/>
      <c r="W43" s="233" t="s">
        <v>42</v>
      </c>
      <c r="X43" s="8"/>
      <c r="Y43" s="80" t="s">
        <v>176</v>
      </c>
      <c r="Z43" s="36"/>
      <c r="AA43" s="81" t="e">
        <f>Z10</f>
        <v>#N/A</v>
      </c>
      <c r="AB43" s="36"/>
      <c r="AC43" s="8"/>
      <c r="AD43" s="54" t="s">
        <v>177</v>
      </c>
      <c r="AE43" s="58"/>
      <c r="AF43" s="36"/>
      <c r="AG43" s="62">
        <v>4</v>
      </c>
      <c r="AH43" s="63">
        <v>3.3480000000000003</v>
      </c>
      <c r="AI43" s="63">
        <v>2.0087999999999999</v>
      </c>
      <c r="AJ43" s="63">
        <v>3.3480000000000003</v>
      </c>
      <c r="AK43" s="29"/>
      <c r="AL43" s="62">
        <v>5</v>
      </c>
      <c r="AM43" s="64">
        <v>4.1849999999999996</v>
      </c>
      <c r="AN43" s="64">
        <f>AI44</f>
        <v>2.5110000000000001</v>
      </c>
    </row>
    <row r="44" spans="1:43" s="15" customFormat="1" ht="30" customHeight="1" thickTop="1" thickBot="1">
      <c r="A44" s="637" t="s">
        <v>197</v>
      </c>
      <c r="B44" s="638"/>
      <c r="C44" s="638"/>
      <c r="D44" s="638"/>
      <c r="E44" s="638"/>
      <c r="F44" s="639" t="s">
        <v>49</v>
      </c>
      <c r="G44" s="640"/>
      <c r="H44" s="234" t="str">
        <f>IF(AD41&lt;T40,IF(ISERROR(ROUNDDOWN((DATEDIF(I17,Z10,"m")),0)),"",ROUNDDOWN((1+DATEDIF(EOMONTH(I17,-1)+1,EOMONTH(Z10,0),"m"))/12,0)),"")</f>
        <v/>
      </c>
      <c r="I44" s="235" t="s">
        <v>3</v>
      </c>
      <c r="J44" s="641" t="s">
        <v>244</v>
      </c>
      <c r="K44" s="642"/>
      <c r="L44" s="643" t="str">
        <f>IF(ISERROR(VLOOKUP(H44,AL35:AN86,2,FALSE)),"",VLOOKUP(H44,AL35:AN86,IF(D15=G14,3,2),FALSE))</f>
        <v/>
      </c>
      <c r="M44" s="644"/>
      <c r="N44" s="644"/>
      <c r="O44" s="235" t="s">
        <v>20</v>
      </c>
      <c r="P44" s="662" t="s">
        <v>256</v>
      </c>
      <c r="Q44" s="663"/>
      <c r="R44" s="663"/>
      <c r="S44" s="232" t="s">
        <v>50</v>
      </c>
      <c r="T44" s="319" t="str">
        <f>IF(L44&lt;&gt;"",IF(ISBLANK(T40),AP40,ROUNDDOWN(L44*T40,0)),"")</f>
        <v/>
      </c>
      <c r="U44" s="319"/>
      <c r="V44" s="319"/>
      <c r="W44" s="233" t="s">
        <v>42</v>
      </c>
      <c r="X44" s="8"/>
      <c r="Y44" s="82" t="s">
        <v>170</v>
      </c>
      <c r="Z44" s="82"/>
      <c r="AA44" s="82"/>
      <c r="AB44" s="36"/>
      <c r="AC44" s="8"/>
      <c r="AD44" s="72">
        <v>101</v>
      </c>
      <c r="AE44" s="71">
        <v>38807</v>
      </c>
      <c r="AF44" s="36"/>
      <c r="AG44" s="62">
        <v>5</v>
      </c>
      <c r="AH44" s="63">
        <v>4.1849999999999996</v>
      </c>
      <c r="AI44" s="63">
        <v>2.5110000000000001</v>
      </c>
      <c r="AJ44" s="63">
        <v>4.1849999999999996</v>
      </c>
      <c r="AK44" s="29"/>
      <c r="AL44" s="62">
        <v>6</v>
      </c>
      <c r="AM44" s="63">
        <v>5.0220000000000002</v>
      </c>
      <c r="AN44" s="63">
        <v>3.7665000000000002</v>
      </c>
    </row>
    <row r="45" spans="1:43" s="15" customFormat="1" ht="20.100000000000001" customHeight="1" thickTop="1">
      <c r="A45" s="453" t="s">
        <v>120</v>
      </c>
      <c r="B45" s="454"/>
      <c r="C45" s="454"/>
      <c r="D45" s="454"/>
      <c r="E45" s="455"/>
      <c r="F45" s="236" t="s">
        <v>51</v>
      </c>
      <c r="G45" s="237"/>
      <c r="H45" s="238" t="s">
        <v>52</v>
      </c>
      <c r="I45" s="464" t="str">
        <f>IF(ISERROR(VLOOKUP(G45,$Y$66:$Z$73,2,FALSE)),"",(VLOOKUP(G45,$Y$66:$Z$73,2,FALSE)))</f>
        <v/>
      </c>
      <c r="J45" s="465"/>
      <c r="K45" s="239" t="s">
        <v>42</v>
      </c>
      <c r="L45" s="462"/>
      <c r="M45" s="463"/>
      <c r="N45" s="239" t="s">
        <v>20</v>
      </c>
      <c r="O45" s="464" t="str">
        <f>IF(ISBLANK(G45),"",I45*L45)</f>
        <v/>
      </c>
      <c r="P45" s="465"/>
      <c r="Q45" s="465"/>
      <c r="R45" s="240" t="s">
        <v>42</v>
      </c>
      <c r="S45" s="468" t="s">
        <v>53</v>
      </c>
      <c r="T45" s="471">
        <f>SUM(O45:Q47)</f>
        <v>0</v>
      </c>
      <c r="U45" s="472"/>
      <c r="V45" s="473"/>
      <c r="W45" s="241"/>
      <c r="X45" s="8"/>
      <c r="Y45" s="83" t="s">
        <v>115</v>
      </c>
      <c r="Z45" s="83" t="s">
        <v>154</v>
      </c>
      <c r="AA45" s="83" t="s">
        <v>116</v>
      </c>
      <c r="AB45" s="36"/>
      <c r="AC45" s="8"/>
      <c r="AD45" s="72">
        <v>102</v>
      </c>
      <c r="AE45" s="71">
        <v>38807</v>
      </c>
      <c r="AF45" s="36"/>
      <c r="AG45" s="62">
        <v>6</v>
      </c>
      <c r="AH45" s="63">
        <v>5.0220000000000002</v>
      </c>
      <c r="AI45" s="63">
        <v>3.0131999999999999</v>
      </c>
      <c r="AJ45" s="63">
        <v>5.0220000000000002</v>
      </c>
      <c r="AK45" s="29"/>
      <c r="AL45" s="62">
        <v>7</v>
      </c>
      <c r="AM45" s="63">
        <v>5.859</v>
      </c>
      <c r="AN45" s="63">
        <v>4.3942500000000004</v>
      </c>
    </row>
    <row r="46" spans="1:43" s="15" customFormat="1" ht="20.100000000000001" customHeight="1">
      <c r="A46" s="456"/>
      <c r="B46" s="457"/>
      <c r="C46" s="457"/>
      <c r="D46" s="457"/>
      <c r="E46" s="458"/>
      <c r="F46" s="109" t="s">
        <v>51</v>
      </c>
      <c r="G46" s="110"/>
      <c r="H46" s="111" t="s">
        <v>52</v>
      </c>
      <c r="I46" s="397" t="str">
        <f>IF(ISERROR(VLOOKUP(G46,$Y$66:$Z$73,2,FALSE)),"",(VLOOKUP(G46,$Y$66:$Z$73,2,FALSE)))</f>
        <v/>
      </c>
      <c r="J46" s="398"/>
      <c r="K46" s="112" t="s">
        <v>251</v>
      </c>
      <c r="L46" s="466"/>
      <c r="M46" s="467"/>
      <c r="N46" s="112" t="s">
        <v>20</v>
      </c>
      <c r="O46" s="397" t="str">
        <f>IF(ISBLANK(G46),"",I46*L46)</f>
        <v/>
      </c>
      <c r="P46" s="398"/>
      <c r="Q46" s="398"/>
      <c r="R46" s="112" t="s">
        <v>42</v>
      </c>
      <c r="S46" s="469"/>
      <c r="T46" s="474"/>
      <c r="U46" s="475"/>
      <c r="V46" s="476"/>
      <c r="W46" s="208" t="s">
        <v>42</v>
      </c>
      <c r="X46" s="8"/>
      <c r="Y46" s="96">
        <f>D15</f>
        <v>0</v>
      </c>
      <c r="Z46" s="95" t="str">
        <f>S34</f>
        <v/>
      </c>
      <c r="AA46" s="94">
        <f>IF(Y46=G14,IF(S34&gt;9,1,0),IF(S34&gt;0,1,0))</f>
        <v>1</v>
      </c>
      <c r="AB46" s="36"/>
      <c r="AC46" s="8"/>
      <c r="AD46" s="69">
        <v>103</v>
      </c>
      <c r="AE46" s="59">
        <v>38898</v>
      </c>
      <c r="AF46" s="36"/>
      <c r="AG46" s="62">
        <v>7</v>
      </c>
      <c r="AH46" s="63">
        <v>5.859</v>
      </c>
      <c r="AI46" s="63">
        <v>3.5154000000000001</v>
      </c>
      <c r="AJ46" s="63">
        <v>5.859</v>
      </c>
      <c r="AK46" s="29"/>
      <c r="AL46" s="62">
        <v>8</v>
      </c>
      <c r="AM46" s="63">
        <v>6.6960000000000006</v>
      </c>
      <c r="AN46" s="63">
        <v>5.0220000000000002</v>
      </c>
    </row>
    <row r="47" spans="1:43" s="15" customFormat="1" ht="20.100000000000001" customHeight="1">
      <c r="A47" s="456"/>
      <c r="B47" s="457"/>
      <c r="C47" s="457"/>
      <c r="D47" s="457"/>
      <c r="E47" s="458"/>
      <c r="F47" s="127" t="s">
        <v>51</v>
      </c>
      <c r="G47" s="113"/>
      <c r="H47" s="114" t="s">
        <v>52</v>
      </c>
      <c r="I47" s="371" t="str">
        <f>IF(ISERROR(VLOOKUP(G47,$Y$66:$Z$73,2,FALSE)),"",(VLOOKUP(G47,$Y$66:$Z$73,2,FALSE)))</f>
        <v/>
      </c>
      <c r="J47" s="372"/>
      <c r="K47" s="128" t="s">
        <v>42</v>
      </c>
      <c r="L47" s="687"/>
      <c r="M47" s="688"/>
      <c r="N47" s="128" t="s">
        <v>20</v>
      </c>
      <c r="O47" s="371" t="str">
        <f>IF(ISBLANK(G47),"",I47*L47)</f>
        <v/>
      </c>
      <c r="P47" s="372"/>
      <c r="Q47" s="372"/>
      <c r="R47" s="128" t="s">
        <v>42</v>
      </c>
      <c r="S47" s="470"/>
      <c r="T47" s="477"/>
      <c r="U47" s="478"/>
      <c r="V47" s="479"/>
      <c r="W47" s="216"/>
      <c r="X47" s="8"/>
      <c r="Y47" s="83" t="s">
        <v>164</v>
      </c>
      <c r="Z47" s="83" t="s">
        <v>165</v>
      </c>
      <c r="AA47" s="83" t="s">
        <v>39</v>
      </c>
      <c r="AB47" s="36"/>
      <c r="AC47" s="8"/>
      <c r="AD47" s="69">
        <v>201</v>
      </c>
      <c r="AE47" s="59">
        <v>39172</v>
      </c>
      <c r="AF47" s="36"/>
      <c r="AG47" s="62">
        <v>8</v>
      </c>
      <c r="AH47" s="63">
        <v>6.6960000000000006</v>
      </c>
      <c r="AI47" s="63">
        <v>4.0175999999999998</v>
      </c>
      <c r="AJ47" s="63">
        <v>6.6960000000000006</v>
      </c>
      <c r="AK47" s="29"/>
      <c r="AL47" s="62">
        <v>9</v>
      </c>
      <c r="AM47" s="63">
        <v>7.5330000000000004</v>
      </c>
      <c r="AN47" s="63">
        <v>5.64975</v>
      </c>
    </row>
    <row r="48" spans="1:43" s="15" customFormat="1" ht="21.95" customHeight="1" thickBot="1">
      <c r="A48" s="459"/>
      <c r="B48" s="460"/>
      <c r="C48" s="460"/>
      <c r="D48" s="460"/>
      <c r="E48" s="461"/>
      <c r="F48" s="689" t="s">
        <v>54</v>
      </c>
      <c r="G48" s="690"/>
      <c r="H48" s="690"/>
      <c r="I48" s="690"/>
      <c r="J48" s="690"/>
      <c r="K48" s="690"/>
      <c r="L48" s="690"/>
      <c r="M48" s="690"/>
      <c r="N48" s="690"/>
      <c r="O48" s="690"/>
      <c r="P48" s="690"/>
      <c r="Q48" s="690"/>
      <c r="R48" s="691"/>
      <c r="S48" s="227" t="s">
        <v>55</v>
      </c>
      <c r="T48" s="452" t="str">
        <f>IF(OR(AND(D15=G14,S34&gt;9,S34&lt;25),AND(D15&lt;&gt;G14,S34&gt;0,S34&lt;5)),ROUNDDOWN(T45/2,0),AP39)</f>
        <v>-</v>
      </c>
      <c r="U48" s="452"/>
      <c r="V48" s="452"/>
      <c r="W48" s="228" t="s">
        <v>42</v>
      </c>
      <c r="X48" s="8"/>
      <c r="Y48" s="97">
        <f>Y10</f>
        <v>0</v>
      </c>
      <c r="Z48" s="98" t="str">
        <f>M37</f>
        <v>(行一)</v>
      </c>
      <c r="AA48" s="98">
        <f>O37</f>
        <v>0</v>
      </c>
      <c r="AB48" s="36"/>
      <c r="AC48" s="8"/>
      <c r="AD48" s="69">
        <v>202</v>
      </c>
      <c r="AE48" s="59">
        <v>38990</v>
      </c>
      <c r="AF48" s="36"/>
      <c r="AG48" s="62">
        <v>9</v>
      </c>
      <c r="AH48" s="63">
        <v>7.5330000000000004</v>
      </c>
      <c r="AI48" s="63">
        <v>4.5198</v>
      </c>
      <c r="AJ48" s="63">
        <v>7.5330000000000004</v>
      </c>
      <c r="AK48" s="29"/>
      <c r="AL48" s="62">
        <v>10</v>
      </c>
      <c r="AM48" s="64">
        <v>8.3699999999999992</v>
      </c>
      <c r="AN48" s="64">
        <v>6.2774999999999999</v>
      </c>
    </row>
    <row r="49" spans="1:40" s="15" customFormat="1" ht="39.950000000000003" customHeight="1" thickTop="1" thickBot="1">
      <c r="A49" s="450" t="s">
        <v>97</v>
      </c>
      <c r="B49" s="451"/>
      <c r="C49" s="451"/>
      <c r="D49" s="451"/>
      <c r="E49" s="451"/>
      <c r="F49" s="451"/>
      <c r="G49" s="451"/>
      <c r="H49" s="451"/>
      <c r="I49" s="451"/>
      <c r="J49" s="451"/>
      <c r="K49" s="451"/>
      <c r="L49" s="695" t="s">
        <v>245</v>
      </c>
      <c r="M49" s="695"/>
      <c r="N49" s="695"/>
      <c r="O49" s="695"/>
      <c r="P49" s="695"/>
      <c r="Q49" s="695"/>
      <c r="R49" s="695"/>
      <c r="S49" s="218" t="s">
        <v>56</v>
      </c>
      <c r="T49" s="694">
        <f>MAX(T42:V44)+MIN(T45:V48)</f>
        <v>0</v>
      </c>
      <c r="U49" s="694"/>
      <c r="V49" s="694"/>
      <c r="W49" s="219" t="s">
        <v>42</v>
      </c>
      <c r="X49" s="8"/>
      <c r="Y49" s="93" t="e">
        <f>INDEX(AB80:AB337,SUMPRODUCT((Y80:Y337=Y48)*(Z80:Z337=Z48)*(AA80:AA337=AA48),ROW(AB80:AB337)-66))</f>
        <v>#VALUE!</v>
      </c>
      <c r="Z49" s="82" t="s">
        <v>171</v>
      </c>
      <c r="AA49" s="36"/>
      <c r="AB49" s="36"/>
      <c r="AC49" s="8"/>
      <c r="AD49" s="70">
        <v>203</v>
      </c>
      <c r="AE49" s="71">
        <v>38807</v>
      </c>
      <c r="AF49" s="36"/>
      <c r="AG49" s="62">
        <v>10</v>
      </c>
      <c r="AH49" s="63">
        <v>8.3699999999999992</v>
      </c>
      <c r="AI49" s="63">
        <v>5.0220000000000002</v>
      </c>
      <c r="AJ49" s="63">
        <v>8.3699999999999992</v>
      </c>
      <c r="AK49" s="29"/>
      <c r="AL49" s="62">
        <v>11</v>
      </c>
      <c r="AM49" s="63">
        <v>9.2906999999999993</v>
      </c>
      <c r="AN49" s="63">
        <v>7.4325599999999996</v>
      </c>
    </row>
    <row r="50" spans="1:40" s="8" customFormat="1" ht="15" customHeight="1" thickTop="1">
      <c r="A50" s="376" t="s">
        <v>248</v>
      </c>
      <c r="B50" s="377"/>
      <c r="C50" s="378"/>
      <c r="D50" s="484" t="s">
        <v>249</v>
      </c>
      <c r="E50" s="377"/>
      <c r="F50" s="377"/>
      <c r="G50" s="377"/>
      <c r="H50" s="378"/>
      <c r="I50" s="485" t="s">
        <v>252</v>
      </c>
      <c r="J50" s="486"/>
      <c r="K50" s="486"/>
      <c r="L50" s="486"/>
      <c r="M50" s="487"/>
      <c r="N50" s="484" t="s">
        <v>250</v>
      </c>
      <c r="O50" s="377"/>
      <c r="P50" s="377"/>
      <c r="Q50" s="377"/>
      <c r="R50" s="378"/>
      <c r="S50" s="485" t="s">
        <v>254</v>
      </c>
      <c r="T50" s="486"/>
      <c r="U50" s="486"/>
      <c r="V50" s="486"/>
      <c r="W50" s="494"/>
      <c r="AD50" s="70">
        <v>204</v>
      </c>
      <c r="AE50" s="71">
        <v>38807</v>
      </c>
      <c r="AF50" s="36"/>
      <c r="AG50" s="62">
        <v>11</v>
      </c>
      <c r="AH50" s="63">
        <v>11.613375000000001</v>
      </c>
      <c r="AI50" s="63">
        <v>7.4325600000000005</v>
      </c>
      <c r="AJ50" s="63">
        <v>9.2906999999999993</v>
      </c>
      <c r="AK50" s="29"/>
      <c r="AL50" s="62">
        <v>12</v>
      </c>
      <c r="AM50" s="63">
        <v>10.211399999999999</v>
      </c>
      <c r="AN50" s="63">
        <v>8.1691199999999995</v>
      </c>
    </row>
    <row r="51" spans="1:40" s="8" customFormat="1" ht="20.100000000000001" customHeight="1">
      <c r="A51" s="379"/>
      <c r="B51" s="327"/>
      <c r="C51" s="328"/>
      <c r="D51" s="326"/>
      <c r="E51" s="327"/>
      <c r="F51" s="327"/>
      <c r="G51" s="327"/>
      <c r="H51" s="328"/>
      <c r="I51" s="335"/>
      <c r="J51" s="336"/>
      <c r="K51" s="336"/>
      <c r="L51" s="336"/>
      <c r="M51" s="337"/>
      <c r="N51" s="326"/>
      <c r="O51" s="327"/>
      <c r="P51" s="327"/>
      <c r="Q51" s="327"/>
      <c r="R51" s="328"/>
      <c r="S51" s="335"/>
      <c r="T51" s="336"/>
      <c r="U51" s="336"/>
      <c r="V51" s="336"/>
      <c r="W51" s="495"/>
      <c r="AD51" s="70">
        <v>205</v>
      </c>
      <c r="AE51" s="71">
        <v>38807</v>
      </c>
      <c r="AF51" s="36"/>
      <c r="AG51" s="62">
        <v>12</v>
      </c>
      <c r="AH51" s="63">
        <v>12.764249999999999</v>
      </c>
      <c r="AI51" s="63">
        <v>8.1691199999999995</v>
      </c>
      <c r="AJ51" s="63">
        <v>10.211399999999999</v>
      </c>
      <c r="AK51" s="29"/>
      <c r="AL51" s="62">
        <v>13</v>
      </c>
      <c r="AM51" s="63">
        <v>11.132099999999999</v>
      </c>
      <c r="AN51" s="63">
        <v>8.9056800000000003</v>
      </c>
    </row>
    <row r="52" spans="1:40" s="8" customFormat="1" ht="20.100000000000001" customHeight="1">
      <c r="A52" s="379"/>
      <c r="B52" s="327"/>
      <c r="C52" s="328"/>
      <c r="D52" s="326"/>
      <c r="E52" s="327"/>
      <c r="F52" s="327"/>
      <c r="G52" s="327"/>
      <c r="H52" s="328"/>
      <c r="I52" s="335"/>
      <c r="J52" s="336"/>
      <c r="K52" s="336"/>
      <c r="L52" s="336"/>
      <c r="M52" s="337"/>
      <c r="N52" s="326"/>
      <c r="O52" s="327"/>
      <c r="P52" s="327"/>
      <c r="Q52" s="327"/>
      <c r="R52" s="328"/>
      <c r="S52" s="335"/>
      <c r="T52" s="336"/>
      <c r="U52" s="336"/>
      <c r="V52" s="336"/>
      <c r="W52" s="495"/>
      <c r="AD52" s="70">
        <v>206</v>
      </c>
      <c r="AE52" s="71">
        <v>38807</v>
      </c>
      <c r="AF52" s="36"/>
      <c r="AG52" s="62">
        <v>13</v>
      </c>
      <c r="AH52" s="63">
        <v>13.915125</v>
      </c>
      <c r="AI52" s="63">
        <v>8.9056800000000003</v>
      </c>
      <c r="AJ52" s="63">
        <v>11.132099999999999</v>
      </c>
      <c r="AK52" s="29"/>
      <c r="AL52" s="62">
        <v>14</v>
      </c>
      <c r="AM52" s="63">
        <v>12.0528</v>
      </c>
      <c r="AN52" s="63">
        <v>9.6422399999999993</v>
      </c>
    </row>
    <row r="53" spans="1:40" s="8" customFormat="1" ht="15" customHeight="1">
      <c r="A53" s="379"/>
      <c r="B53" s="327"/>
      <c r="C53" s="328"/>
      <c r="D53" s="326"/>
      <c r="E53" s="327"/>
      <c r="F53" s="327"/>
      <c r="G53" s="327"/>
      <c r="H53" s="328"/>
      <c r="I53" s="488"/>
      <c r="J53" s="489"/>
      <c r="K53" s="489"/>
      <c r="L53" s="489"/>
      <c r="M53" s="490"/>
      <c r="N53" s="491"/>
      <c r="O53" s="492"/>
      <c r="P53" s="492"/>
      <c r="Q53" s="492"/>
      <c r="R53" s="493"/>
      <c r="S53" s="488"/>
      <c r="T53" s="489"/>
      <c r="U53" s="489"/>
      <c r="V53" s="489"/>
      <c r="W53" s="496"/>
      <c r="AD53" s="70">
        <v>207</v>
      </c>
      <c r="AE53" s="71">
        <v>38807</v>
      </c>
      <c r="AF53" s="36"/>
      <c r="AG53" s="62">
        <v>14</v>
      </c>
      <c r="AH53" s="63">
        <v>15.066000000000001</v>
      </c>
      <c r="AI53" s="63">
        <v>9.642240000000001</v>
      </c>
      <c r="AJ53" s="63">
        <v>12.0528</v>
      </c>
      <c r="AK53" s="29"/>
      <c r="AL53" s="62">
        <v>15</v>
      </c>
      <c r="AM53" s="64">
        <v>12.9735</v>
      </c>
      <c r="AN53" s="64">
        <v>10.3788</v>
      </c>
    </row>
    <row r="54" spans="1:40" s="8" customFormat="1" ht="15" customHeight="1">
      <c r="A54" s="379"/>
      <c r="B54" s="327"/>
      <c r="C54" s="328"/>
      <c r="D54" s="182" t="s">
        <v>57</v>
      </c>
      <c r="E54" s="497" t="str">
        <f>IF(ISERROR(VLOOKUP(S34,AG37:AI87,3,FALSE)),"",IF(OR(D15=R14,D15=G15,D15=G14,D15=U14),T35,VLOOKUP(S34,AG37:AJ87,4,FALSE)))</f>
        <v/>
      </c>
      <c r="F54" s="497"/>
      <c r="G54" s="497"/>
      <c r="H54" s="344" t="s">
        <v>20</v>
      </c>
      <c r="I54" s="183" t="s">
        <v>58</v>
      </c>
      <c r="J54" s="346" t="str">
        <f>IF(ISERROR(IF(MAX(T42:V44)=T44,T40*#REF!,IF(O55&gt;0,O55*E54,T36*E54))),"", ROUNDDOWN(IF(MAX(T42:V44)=T44,T40*#REF!,IF(O55&gt;0,O55*E54,T36*E54)),0))</f>
        <v/>
      </c>
      <c r="K54" s="346"/>
      <c r="L54" s="346"/>
      <c r="M54" s="348" t="s">
        <v>42</v>
      </c>
      <c r="N54" s="184"/>
      <c r="O54" s="185"/>
      <c r="P54" s="185" t="s">
        <v>39</v>
      </c>
      <c r="Q54" s="185"/>
      <c r="R54" s="186" t="s">
        <v>40</v>
      </c>
      <c r="S54" s="187" t="s">
        <v>59</v>
      </c>
      <c r="T54" s="350" t="str">
        <f>IF(ISERROR(-J54+MAX(T42:V44)),"",-J54+MAX(T42:V44))</f>
        <v/>
      </c>
      <c r="U54" s="350"/>
      <c r="V54" s="350"/>
      <c r="W54" s="188" t="s">
        <v>42</v>
      </c>
      <c r="AD54" s="70"/>
      <c r="AE54" s="71"/>
      <c r="AF54" s="36"/>
      <c r="AG54" s="62"/>
      <c r="AH54" s="63"/>
      <c r="AI54" s="63"/>
      <c r="AJ54" s="63"/>
      <c r="AK54" s="29"/>
      <c r="AL54" s="62"/>
      <c r="AM54" s="64"/>
      <c r="AN54" s="64"/>
    </row>
    <row r="55" spans="1:40" s="8" customFormat="1" ht="18" customHeight="1">
      <c r="A55" s="189"/>
      <c r="B55" s="190"/>
      <c r="C55" s="191"/>
      <c r="D55" s="192"/>
      <c r="E55" s="498"/>
      <c r="F55" s="498"/>
      <c r="G55" s="498"/>
      <c r="H55" s="345"/>
      <c r="I55" s="193"/>
      <c r="J55" s="347"/>
      <c r="K55" s="347"/>
      <c r="L55" s="347"/>
      <c r="M55" s="349"/>
      <c r="N55" s="194" t="s">
        <v>196</v>
      </c>
      <c r="O55" s="347"/>
      <c r="P55" s="347"/>
      <c r="Q55" s="347"/>
      <c r="R55" s="195" t="s">
        <v>251</v>
      </c>
      <c r="S55" s="196"/>
      <c r="T55" s="351"/>
      <c r="U55" s="351"/>
      <c r="V55" s="351"/>
      <c r="W55" s="197"/>
      <c r="AD55" s="70">
        <v>208</v>
      </c>
      <c r="AE55" s="71">
        <v>38807</v>
      </c>
      <c r="AF55" s="36"/>
      <c r="AG55" s="62">
        <v>15</v>
      </c>
      <c r="AH55" s="63">
        <v>16.216875000000002</v>
      </c>
      <c r="AI55" s="63">
        <v>10.378800000000002</v>
      </c>
      <c r="AJ55" s="63">
        <v>12.9735</v>
      </c>
      <c r="AK55" s="29"/>
      <c r="AL55" s="62">
        <v>16</v>
      </c>
      <c r="AM55" s="63">
        <v>13.8942</v>
      </c>
      <c r="AN55" s="63">
        <v>11.115360000000001</v>
      </c>
    </row>
    <row r="56" spans="1:40" s="8" customFormat="1" ht="18" customHeight="1">
      <c r="A56" s="323" t="s">
        <v>261</v>
      </c>
      <c r="B56" s="324"/>
      <c r="C56" s="325"/>
      <c r="D56" s="332" t="s">
        <v>257</v>
      </c>
      <c r="E56" s="333"/>
      <c r="F56" s="333"/>
      <c r="G56" s="333"/>
      <c r="H56" s="333"/>
      <c r="I56" s="333"/>
      <c r="J56" s="333"/>
      <c r="K56" s="334"/>
      <c r="L56" s="354" t="s">
        <v>258</v>
      </c>
      <c r="M56" s="355"/>
      <c r="N56" s="355"/>
      <c r="O56" s="355"/>
      <c r="P56" s="355"/>
      <c r="Q56" s="356"/>
      <c r="R56" s="332" t="s">
        <v>259</v>
      </c>
      <c r="S56" s="333"/>
      <c r="T56" s="333"/>
      <c r="U56" s="333"/>
      <c r="V56" s="333"/>
      <c r="W56" s="334"/>
      <c r="AD56" s="70">
        <v>209</v>
      </c>
      <c r="AE56" s="71">
        <v>38807</v>
      </c>
      <c r="AF56" s="36"/>
      <c r="AG56" s="62">
        <v>16</v>
      </c>
      <c r="AH56" s="63">
        <v>17.890875000000001</v>
      </c>
      <c r="AI56" s="63">
        <v>12.88143</v>
      </c>
      <c r="AJ56" s="63">
        <v>14.3127</v>
      </c>
      <c r="AK56" s="29"/>
      <c r="AL56" s="62">
        <v>17</v>
      </c>
      <c r="AM56" s="63">
        <v>14.8149</v>
      </c>
      <c r="AN56" s="63">
        <v>11.85192</v>
      </c>
    </row>
    <row r="57" spans="1:40" s="8" customFormat="1" ht="24.95" customHeight="1">
      <c r="A57" s="326"/>
      <c r="B57" s="327"/>
      <c r="C57" s="328"/>
      <c r="D57" s="335"/>
      <c r="E57" s="336"/>
      <c r="F57" s="336"/>
      <c r="G57" s="336"/>
      <c r="H57" s="336"/>
      <c r="I57" s="336"/>
      <c r="J57" s="336"/>
      <c r="K57" s="337"/>
      <c r="L57" s="357" t="str">
        <f>"⑮×(勧奨退職加算率 1"&amp;TEXT(Z41,".00")&amp;")×①"</f>
        <v>⑮×(勧奨退職加算率 1.00)×①</v>
      </c>
      <c r="M57" s="358"/>
      <c r="N57" s="358"/>
      <c r="O57" s="358"/>
      <c r="P57" s="358"/>
      <c r="Q57" s="359"/>
      <c r="R57" s="335"/>
      <c r="S57" s="336"/>
      <c r="T57" s="336"/>
      <c r="U57" s="336"/>
      <c r="V57" s="336"/>
      <c r="W57" s="337"/>
      <c r="AD57" s="70">
        <v>210</v>
      </c>
      <c r="AE57" s="71">
        <v>38807</v>
      </c>
      <c r="AF57" s="36"/>
      <c r="AG57" s="62">
        <v>17</v>
      </c>
      <c r="AH57" s="63">
        <v>19.564875000000001</v>
      </c>
      <c r="AI57" s="63">
        <v>14.086709999999998</v>
      </c>
      <c r="AJ57" s="63">
        <v>15.651899999999999</v>
      </c>
      <c r="AK57" s="29"/>
      <c r="AL57" s="62">
        <v>18</v>
      </c>
      <c r="AM57" s="63">
        <v>15.7356</v>
      </c>
      <c r="AN57" s="63">
        <v>12.588480000000001</v>
      </c>
    </row>
    <row r="58" spans="1:40" s="8" customFormat="1" ht="30.75" customHeight="1">
      <c r="A58" s="326"/>
      <c r="B58" s="327"/>
      <c r="C58" s="328"/>
      <c r="D58" s="352"/>
      <c r="E58" s="353"/>
      <c r="F58" s="353"/>
      <c r="G58" s="353"/>
      <c r="H58" s="353"/>
      <c r="I58" s="353"/>
      <c r="J58" s="353"/>
      <c r="K58" s="345"/>
      <c r="L58" s="360" t="str">
        <f>"（旧条例適用は⑮×(勧奨退職加算率 1"&amp;TEXT(Z42,".00")&amp;")×㋒)"</f>
        <v>（旧条例適用は⑮×(勧奨退職加算率 1.00)×㋒)</v>
      </c>
      <c r="M58" s="361"/>
      <c r="N58" s="361"/>
      <c r="O58" s="361"/>
      <c r="P58" s="361"/>
      <c r="Q58" s="362"/>
      <c r="R58" s="335"/>
      <c r="S58" s="336"/>
      <c r="T58" s="336"/>
      <c r="U58" s="336"/>
      <c r="V58" s="336"/>
      <c r="W58" s="337"/>
      <c r="AD58" s="70">
        <v>211</v>
      </c>
      <c r="AE58" s="71">
        <v>38807</v>
      </c>
      <c r="AF58" s="36"/>
      <c r="AG58" s="62">
        <v>18</v>
      </c>
      <c r="AH58" s="63">
        <v>21.238875000000004</v>
      </c>
      <c r="AI58" s="63">
        <v>15.29199</v>
      </c>
      <c r="AJ58" s="63">
        <v>16.991099999999999</v>
      </c>
      <c r="AK58" s="29"/>
      <c r="AL58" s="62">
        <v>19</v>
      </c>
      <c r="AM58" s="63">
        <v>16.656300000000002</v>
      </c>
      <c r="AN58" s="63">
        <v>13.32504</v>
      </c>
    </row>
    <row r="59" spans="1:40" s="8" customFormat="1" ht="15" customHeight="1">
      <c r="A59" s="326"/>
      <c r="B59" s="327"/>
      <c r="C59" s="328"/>
      <c r="D59" s="369" t="s">
        <v>260</v>
      </c>
      <c r="E59" s="363"/>
      <c r="F59" s="365" t="str">
        <f>M37</f>
        <v>(行一)</v>
      </c>
      <c r="G59" s="365"/>
      <c r="H59" s="249">
        <f>O37</f>
        <v>0</v>
      </c>
      <c r="I59" s="246" t="s">
        <v>39</v>
      </c>
      <c r="J59" s="249">
        <f>Q37</f>
        <v>0</v>
      </c>
      <c r="K59" s="243" t="s">
        <v>60</v>
      </c>
      <c r="L59" s="385" t="s">
        <v>61</v>
      </c>
      <c r="M59" s="366" t="str">
        <f>IF(ISERROR(ROUNDDOWN(G60*T35*(1+Z41),0)),"",ROUNDDOWN(G60*T35*(1+Z41),0))</f>
        <v/>
      </c>
      <c r="N59" s="366"/>
      <c r="O59" s="366"/>
      <c r="P59" s="366"/>
      <c r="Q59" s="338" t="s">
        <v>42</v>
      </c>
      <c r="R59" s="321" t="s">
        <v>62</v>
      </c>
      <c r="S59" s="340" t="str">
        <f>IF(ISERROR(IF(MAX(T42:V44)=T44,T44-M59,ROUNDDOWN((T37+T41)*T35-M59,0))),"",IF(MAX(T42:V44)=T44,T44-M59,ROUNDDOWN((T37+T41)*T35-M59,0)))</f>
        <v/>
      </c>
      <c r="T59" s="340"/>
      <c r="U59" s="340"/>
      <c r="V59" s="340"/>
      <c r="W59" s="342" t="s">
        <v>42</v>
      </c>
      <c r="AD59" s="70">
        <v>212</v>
      </c>
      <c r="AE59" s="71">
        <v>38807</v>
      </c>
      <c r="AF59" s="36"/>
      <c r="AG59" s="62">
        <v>19</v>
      </c>
      <c r="AH59" s="63">
        <v>22.912875</v>
      </c>
      <c r="AI59" s="63">
        <v>16.49727</v>
      </c>
      <c r="AJ59" s="63">
        <v>18.330300000000001</v>
      </c>
      <c r="AK59" s="29"/>
      <c r="AL59" s="62">
        <v>20</v>
      </c>
      <c r="AM59" s="64">
        <v>21.971250000000001</v>
      </c>
      <c r="AN59" s="64">
        <v>17.577000000000002</v>
      </c>
    </row>
    <row r="60" spans="1:40" s="8" customFormat="1" ht="18" customHeight="1">
      <c r="A60" s="329"/>
      <c r="B60" s="330"/>
      <c r="C60" s="331"/>
      <c r="D60" s="370"/>
      <c r="E60" s="364"/>
      <c r="F60" s="248"/>
      <c r="G60" s="368">
        <f>T37</f>
        <v>0</v>
      </c>
      <c r="H60" s="368"/>
      <c r="I60" s="368"/>
      <c r="J60" s="368"/>
      <c r="K60" s="242" t="s">
        <v>42</v>
      </c>
      <c r="L60" s="386"/>
      <c r="M60" s="367"/>
      <c r="N60" s="367"/>
      <c r="O60" s="367"/>
      <c r="P60" s="367"/>
      <c r="Q60" s="339"/>
      <c r="R60" s="322"/>
      <c r="S60" s="341"/>
      <c r="T60" s="341"/>
      <c r="U60" s="341"/>
      <c r="V60" s="341"/>
      <c r="W60" s="343"/>
      <c r="AD60" s="70">
        <v>213</v>
      </c>
      <c r="AE60" s="71">
        <v>38807</v>
      </c>
      <c r="AF60" s="36"/>
      <c r="AG60" s="62">
        <v>20</v>
      </c>
      <c r="AH60" s="63">
        <v>24.586875000000003</v>
      </c>
      <c r="AI60" s="63">
        <v>19.669499999999999</v>
      </c>
      <c r="AJ60" s="63">
        <v>19.669499999999999</v>
      </c>
      <c r="AK60" s="29"/>
      <c r="AL60" s="62">
        <v>21</v>
      </c>
      <c r="AM60" s="63">
        <v>23.226749999999999</v>
      </c>
      <c r="AN60" s="63">
        <v>18.581399999999999</v>
      </c>
    </row>
    <row r="61" spans="1:40" s="8" customFormat="1" ht="20.25" customHeight="1">
      <c r="A61" s="482" t="s">
        <v>109</v>
      </c>
      <c r="B61" s="483"/>
      <c r="C61" s="483"/>
      <c r="D61" s="483"/>
      <c r="E61" s="483"/>
      <c r="F61" s="439" t="s">
        <v>316</v>
      </c>
      <c r="G61" s="439"/>
      <c r="H61" s="440"/>
      <c r="I61" s="91" t="s">
        <v>317</v>
      </c>
      <c r="J61" s="681" t="str">
        <f>IF(ISERROR(+T54+T59),"",+T54+T59)</f>
        <v/>
      </c>
      <c r="K61" s="681"/>
      <c r="L61" s="681"/>
      <c r="M61" s="681"/>
      <c r="N61" s="19" t="s">
        <v>42</v>
      </c>
      <c r="O61" s="441" t="s">
        <v>108</v>
      </c>
      <c r="P61" s="442"/>
      <c r="Q61" s="443"/>
      <c r="R61" s="682" t="s">
        <v>63</v>
      </c>
      <c r="S61" s="684">
        <f>SUM(J61:M63)</f>
        <v>0</v>
      </c>
      <c r="T61" s="684"/>
      <c r="U61" s="684"/>
      <c r="V61" s="684"/>
      <c r="W61" s="434" t="s">
        <v>42</v>
      </c>
      <c r="Z61" s="78"/>
      <c r="AB61" s="36"/>
      <c r="AD61" s="70">
        <v>214</v>
      </c>
      <c r="AE61" s="71">
        <v>38807</v>
      </c>
      <c r="AF61" s="36"/>
      <c r="AG61" s="62">
        <v>21</v>
      </c>
      <c r="AH61" s="63">
        <v>26.260875000000002</v>
      </c>
      <c r="AI61" s="63">
        <v>21.343499999999999</v>
      </c>
      <c r="AJ61" s="63">
        <v>21.343499999999999</v>
      </c>
      <c r="AK61" s="29"/>
      <c r="AL61" s="62">
        <v>22</v>
      </c>
      <c r="AM61" s="63">
        <v>24.482250000000001</v>
      </c>
      <c r="AN61" s="63">
        <v>19.585799999999999</v>
      </c>
    </row>
    <row r="62" spans="1:40" s="8" customFormat="1" ht="20.25" customHeight="1">
      <c r="A62" s="482" t="s">
        <v>110</v>
      </c>
      <c r="B62" s="483"/>
      <c r="C62" s="483"/>
      <c r="D62" s="483"/>
      <c r="E62" s="483"/>
      <c r="F62" s="439" t="s">
        <v>113</v>
      </c>
      <c r="G62" s="439"/>
      <c r="H62" s="440"/>
      <c r="I62" s="92" t="s">
        <v>64</v>
      </c>
      <c r="J62" s="692" t="str">
        <f>IF(MIN(T45:V48)=0,"0",MIN(T45:V48))</f>
        <v>0</v>
      </c>
      <c r="K62" s="692"/>
      <c r="L62" s="692"/>
      <c r="M62" s="692"/>
      <c r="N62" s="17" t="s">
        <v>42</v>
      </c>
      <c r="O62" s="444"/>
      <c r="P62" s="445"/>
      <c r="Q62" s="446"/>
      <c r="R62" s="469"/>
      <c r="S62" s="685"/>
      <c r="T62" s="685"/>
      <c r="U62" s="685"/>
      <c r="V62" s="685"/>
      <c r="W62" s="435"/>
      <c r="AB62" s="36"/>
      <c r="AD62" s="70">
        <v>301</v>
      </c>
      <c r="AE62" s="71">
        <v>38807</v>
      </c>
      <c r="AF62" s="36"/>
      <c r="AG62" s="62">
        <v>22</v>
      </c>
      <c r="AH62" s="63">
        <v>27.934875000000002</v>
      </c>
      <c r="AI62" s="63">
        <v>23.017499999999998</v>
      </c>
      <c r="AJ62" s="63">
        <v>23.017499999999998</v>
      </c>
      <c r="AK62" s="29"/>
      <c r="AL62" s="62">
        <v>23</v>
      </c>
      <c r="AM62" s="63">
        <v>25.737749999999998</v>
      </c>
      <c r="AN62" s="63">
        <v>20.590199999999999</v>
      </c>
    </row>
    <row r="63" spans="1:40" s="8" customFormat="1" ht="20.25" customHeight="1" thickBot="1">
      <c r="A63" s="480" t="s">
        <v>112</v>
      </c>
      <c r="B63" s="481"/>
      <c r="C63" s="481"/>
      <c r="D63" s="481"/>
      <c r="E63" s="481"/>
      <c r="F63" s="437" t="s">
        <v>111</v>
      </c>
      <c r="G63" s="437"/>
      <c r="H63" s="438"/>
      <c r="I63" s="217" t="s">
        <v>65</v>
      </c>
      <c r="J63" s="693"/>
      <c r="K63" s="693"/>
      <c r="L63" s="693"/>
      <c r="M63" s="693"/>
      <c r="N63" s="23" t="s">
        <v>42</v>
      </c>
      <c r="O63" s="447" t="s">
        <v>318</v>
      </c>
      <c r="P63" s="448"/>
      <c r="Q63" s="449"/>
      <c r="R63" s="683"/>
      <c r="S63" s="686"/>
      <c r="T63" s="686"/>
      <c r="U63" s="686"/>
      <c r="V63" s="686"/>
      <c r="W63" s="436"/>
      <c r="AA63" s="36"/>
      <c r="AB63" s="36"/>
      <c r="AD63" s="69">
        <v>302</v>
      </c>
      <c r="AE63" s="59">
        <v>38898</v>
      </c>
      <c r="AF63" s="36"/>
      <c r="AG63" s="62">
        <v>23</v>
      </c>
      <c r="AH63" s="63">
        <v>29.608874999999998</v>
      </c>
      <c r="AI63" s="63">
        <v>24.691500000000001</v>
      </c>
      <c r="AJ63" s="63">
        <v>24.691500000000001</v>
      </c>
      <c r="AK63" s="29"/>
      <c r="AL63" s="62">
        <v>24</v>
      </c>
      <c r="AM63" s="63">
        <v>26.99325</v>
      </c>
      <c r="AN63" s="63">
        <v>21.5946</v>
      </c>
    </row>
    <row r="64" spans="1:40" s="8" customFormat="1" ht="33" customHeight="1" thickBot="1">
      <c r="A64" s="705" t="s">
        <v>253</v>
      </c>
      <c r="B64" s="706"/>
      <c r="C64" s="706"/>
      <c r="D64" s="706"/>
      <c r="E64" s="706"/>
      <c r="F64" s="706"/>
      <c r="G64" s="706"/>
      <c r="H64" s="706"/>
      <c r="I64" s="706"/>
      <c r="J64" s="706"/>
      <c r="K64" s="706"/>
      <c r="L64" s="706"/>
      <c r="M64" s="706"/>
      <c r="N64" s="706"/>
      <c r="O64" s="706"/>
      <c r="P64" s="706"/>
      <c r="Q64" s="706"/>
      <c r="R64" s="706"/>
      <c r="S64" s="706"/>
      <c r="T64" s="707" t="s">
        <v>247</v>
      </c>
      <c r="U64" s="708"/>
      <c r="V64" s="198" t="str">
        <f>IF(LEFT(D15,1)="3",INDEX(AG92:AH97,MATCH(P12,AG92:AG97,1),2),"")</f>
        <v/>
      </c>
      <c r="W64" s="199" t="s">
        <v>198</v>
      </c>
      <c r="Y64" s="80" t="s">
        <v>153</v>
      </c>
      <c r="Z64" s="82"/>
      <c r="AA64" s="36"/>
      <c r="AB64" s="36"/>
      <c r="AD64" s="70">
        <v>303</v>
      </c>
      <c r="AE64" s="71">
        <v>38807</v>
      </c>
      <c r="AF64" s="36"/>
      <c r="AG64" s="62">
        <v>24</v>
      </c>
      <c r="AH64" s="63">
        <v>31.282874999999997</v>
      </c>
      <c r="AI64" s="63">
        <v>26.365500000000001</v>
      </c>
      <c r="AJ64" s="63">
        <v>26.365500000000001</v>
      </c>
      <c r="AK64" s="29"/>
      <c r="AL64" s="62">
        <v>25</v>
      </c>
      <c r="AM64" s="64">
        <v>33.898499999999999</v>
      </c>
      <c r="AN64" s="64">
        <v>28.248750000000001</v>
      </c>
    </row>
    <row r="65" spans="1:40" s="8" customFormat="1" ht="35.25" customHeight="1">
      <c r="A65" s="706"/>
      <c r="B65" s="706"/>
      <c r="C65" s="706"/>
      <c r="D65" s="706"/>
      <c r="E65" s="706"/>
      <c r="F65" s="706"/>
      <c r="G65" s="706"/>
      <c r="H65" s="706"/>
      <c r="I65" s="706"/>
      <c r="J65" s="706"/>
      <c r="K65" s="706"/>
      <c r="L65" s="706"/>
      <c r="M65" s="706"/>
      <c r="N65" s="706"/>
      <c r="O65" s="706"/>
      <c r="P65" s="706"/>
      <c r="Q65" s="706"/>
      <c r="R65" s="706"/>
      <c r="S65" s="706"/>
      <c r="T65" s="139"/>
      <c r="U65" s="139"/>
      <c r="V65" s="139"/>
      <c r="Y65" s="80"/>
      <c r="Z65" s="82"/>
      <c r="AA65" s="36"/>
      <c r="AB65" s="36"/>
      <c r="AD65" s="70"/>
      <c r="AE65" s="71"/>
      <c r="AF65" s="36"/>
      <c r="AG65" s="62"/>
      <c r="AH65" s="63"/>
      <c r="AI65" s="63"/>
      <c r="AJ65" s="63"/>
      <c r="AK65" s="29"/>
      <c r="AL65" s="62"/>
      <c r="AM65" s="64"/>
      <c r="AN65" s="64"/>
    </row>
    <row r="66" spans="1:40" s="8" customFormat="1" ht="15" customHeight="1">
      <c r="A66" s="139"/>
      <c r="B66" s="139"/>
      <c r="C66" s="714"/>
      <c r="D66" s="714"/>
      <c r="E66" s="714"/>
      <c r="F66" s="714"/>
      <c r="G66" s="714"/>
      <c r="H66" s="714"/>
      <c r="I66" s="714"/>
      <c r="J66" s="714"/>
      <c r="K66" s="714"/>
      <c r="L66" s="714"/>
      <c r="M66" s="714"/>
      <c r="N66" s="714"/>
      <c r="O66" s="714"/>
      <c r="P66" s="714"/>
      <c r="Q66" s="714"/>
      <c r="R66" s="139"/>
      <c r="S66" s="139"/>
      <c r="T66" s="139"/>
      <c r="U66" s="139"/>
      <c r="V66" s="139"/>
      <c r="Y66" s="118">
        <v>1</v>
      </c>
      <c r="Z66" s="119">
        <v>65000</v>
      </c>
      <c r="AA66" s="36"/>
      <c r="AB66" s="36"/>
      <c r="AD66" s="70">
        <v>304</v>
      </c>
      <c r="AE66" s="71">
        <v>38807</v>
      </c>
      <c r="AF66" s="36"/>
      <c r="AG66" s="62">
        <v>25</v>
      </c>
      <c r="AH66" s="63">
        <v>33.270750000000007</v>
      </c>
      <c r="AI66" s="63">
        <v>28.039500000000004</v>
      </c>
      <c r="AJ66" s="63">
        <v>28.039500000000004</v>
      </c>
      <c r="AK66" s="29"/>
      <c r="AL66" s="62">
        <v>26</v>
      </c>
      <c r="AM66" s="63">
        <v>35.405099999999997</v>
      </c>
      <c r="AN66" s="63">
        <v>29.504249999999999</v>
      </c>
    </row>
    <row r="67" spans="1:40" s="8" customFormat="1" ht="21.75" customHeight="1">
      <c r="A67" s="45" t="s">
        <v>167</v>
      </c>
      <c r="B67"/>
      <c r="C67"/>
      <c r="D67"/>
      <c r="E67"/>
      <c r="F67"/>
      <c r="G67"/>
      <c r="H67"/>
      <c r="I67"/>
      <c r="J67"/>
      <c r="K67"/>
      <c r="L67"/>
      <c r="M67"/>
      <c r="N67"/>
      <c r="O67"/>
      <c r="P67"/>
      <c r="Q67"/>
      <c r="R67"/>
      <c r="S67"/>
      <c r="T67"/>
      <c r="U67"/>
      <c r="V67"/>
      <c r="W67"/>
      <c r="Y67" s="118">
        <v>2</v>
      </c>
      <c r="Z67" s="119">
        <v>59550</v>
      </c>
      <c r="AA67" s="36"/>
      <c r="AB67" s="36"/>
      <c r="AD67" s="70">
        <v>305</v>
      </c>
      <c r="AE67" s="71">
        <v>38807</v>
      </c>
      <c r="AF67" s="36"/>
      <c r="AG67" s="62">
        <v>26</v>
      </c>
      <c r="AH67" s="63">
        <v>34.777350000000006</v>
      </c>
      <c r="AI67" s="63">
        <v>29.378700000000002</v>
      </c>
      <c r="AJ67" s="63">
        <v>29.378700000000002</v>
      </c>
      <c r="AK67" s="29"/>
      <c r="AL67" s="62">
        <v>27</v>
      </c>
      <c r="AM67" s="63">
        <v>36.911700000000003</v>
      </c>
      <c r="AN67" s="63">
        <v>30.75975</v>
      </c>
    </row>
    <row r="68" spans="1:40" s="8" customFormat="1" ht="15" customHeight="1">
      <c r="A68" s="40" t="s">
        <v>133</v>
      </c>
      <c r="B68" s="40"/>
      <c r="C68" s="710">
        <f>T49</f>
        <v>0</v>
      </c>
      <c r="D68" s="710"/>
      <c r="E68" s="710"/>
      <c r="F68" s="710"/>
      <c r="G68" s="710"/>
      <c r="H68" s="40" t="s">
        <v>42</v>
      </c>
      <c r="I68" s="36" t="s">
        <v>134</v>
      </c>
      <c r="J68" s="36"/>
      <c r="K68"/>
      <c r="L68"/>
      <c r="M68"/>
      <c r="N68"/>
      <c r="O68"/>
      <c r="P68"/>
      <c r="Q68"/>
      <c r="R68"/>
      <c r="S68"/>
      <c r="T68"/>
      <c r="U68"/>
      <c r="V68"/>
      <c r="W68"/>
      <c r="Y68" s="118">
        <v>3</v>
      </c>
      <c r="Z68" s="119">
        <v>54150</v>
      </c>
      <c r="AA68" s="36"/>
      <c r="AB68" s="36"/>
      <c r="AD68" s="70">
        <v>306</v>
      </c>
      <c r="AE68" s="71">
        <v>38807</v>
      </c>
      <c r="AF68" s="36"/>
      <c r="AG68" s="62">
        <v>27</v>
      </c>
      <c r="AH68" s="63">
        <v>36.283950000000004</v>
      </c>
      <c r="AI68" s="63">
        <v>30.717900000000004</v>
      </c>
      <c r="AJ68" s="63">
        <v>30.717900000000004</v>
      </c>
      <c r="AK68" s="29"/>
      <c r="AL68" s="62">
        <v>28</v>
      </c>
      <c r="AM68" s="63">
        <v>38.481299999999997</v>
      </c>
      <c r="AN68" s="63">
        <v>32.015250000000002</v>
      </c>
    </row>
    <row r="69" spans="1:40" s="8" customFormat="1" ht="15.95" customHeight="1">
      <c r="A69" s="40" t="s">
        <v>135</v>
      </c>
      <c r="B69" s="40"/>
      <c r="C69" s="710" t="e">
        <f>VLOOKUP(I69,A80:B129,2,)</f>
        <v>#VALUE!</v>
      </c>
      <c r="D69" s="710"/>
      <c r="E69" s="710"/>
      <c r="F69" s="710"/>
      <c r="G69" s="710"/>
      <c r="H69" s="40" t="s">
        <v>42</v>
      </c>
      <c r="I69" s="36" t="e">
        <f>T17+IF(V17&gt;0,1,0)</f>
        <v>#VALUE!</v>
      </c>
      <c r="J69" s="36" t="s">
        <v>3</v>
      </c>
      <c r="K69"/>
      <c r="L69"/>
      <c r="M69"/>
      <c r="N69"/>
      <c r="O69"/>
      <c r="P69"/>
      <c r="Q69"/>
      <c r="R69"/>
      <c r="S69"/>
      <c r="T69"/>
      <c r="U69"/>
      <c r="V69"/>
      <c r="W69"/>
      <c r="Y69" s="118">
        <v>4</v>
      </c>
      <c r="Z69" s="119">
        <v>43350</v>
      </c>
      <c r="AA69" s="36"/>
      <c r="AB69" s="36"/>
      <c r="AD69" s="70">
        <v>307</v>
      </c>
      <c r="AE69" s="71">
        <v>38807</v>
      </c>
      <c r="AF69" s="36"/>
      <c r="AG69" s="62">
        <v>28</v>
      </c>
      <c r="AH69" s="63">
        <v>37.790550000000003</v>
      </c>
      <c r="AI69" s="63">
        <v>32.057099999999998</v>
      </c>
      <c r="AJ69" s="63">
        <v>32.057099999999998</v>
      </c>
      <c r="AK69" s="29"/>
      <c r="AL69" s="62">
        <v>29</v>
      </c>
      <c r="AM69" s="63">
        <v>39.924900000000001</v>
      </c>
      <c r="AN69" s="63">
        <v>33.27075</v>
      </c>
    </row>
    <row r="70" spans="1:40" s="8" customFormat="1" ht="15.95" customHeight="1">
      <c r="A70" s="40" t="s">
        <v>136</v>
      </c>
      <c r="B70" s="40"/>
      <c r="C70" s="710" t="e">
        <f>ROUNDDOWN((C68-C69)/2,-3)</f>
        <v>#VALUE!</v>
      </c>
      <c r="D70" s="710"/>
      <c r="E70" s="710"/>
      <c r="F70" s="710"/>
      <c r="G70" s="710"/>
      <c r="H70" s="40" t="s">
        <v>42</v>
      </c>
      <c r="I70" s="36" t="s">
        <v>173</v>
      </c>
      <c r="J70" s="36"/>
      <c r="K70"/>
      <c r="L70"/>
      <c r="M70"/>
      <c r="N70"/>
      <c r="O70"/>
      <c r="P70"/>
      <c r="Q70"/>
      <c r="R70"/>
      <c r="S70"/>
      <c r="T70"/>
      <c r="U70"/>
      <c r="V70"/>
      <c r="W70"/>
      <c r="Y70" s="118">
        <v>5</v>
      </c>
      <c r="Z70" s="119">
        <v>32500</v>
      </c>
      <c r="AA70" s="36"/>
      <c r="AB70" s="36"/>
      <c r="AD70" s="70">
        <v>308</v>
      </c>
      <c r="AE70" s="71">
        <v>38807</v>
      </c>
      <c r="AF70" s="36"/>
      <c r="AG70" s="62">
        <v>29</v>
      </c>
      <c r="AH70" s="63">
        <v>39.297150000000002</v>
      </c>
      <c r="AI70" s="63">
        <v>33.396300000000004</v>
      </c>
      <c r="AJ70" s="63">
        <v>33.396300000000004</v>
      </c>
      <c r="AK70" s="29"/>
      <c r="AL70" s="62">
        <v>30</v>
      </c>
      <c r="AM70" s="64">
        <v>41.4315</v>
      </c>
      <c r="AN70" s="64">
        <v>34.526249999999997</v>
      </c>
    </row>
    <row r="71" spans="1:40" s="8" customFormat="1" ht="24.95" customHeight="1">
      <c r="A71" s="41"/>
      <c r="B71" s="41"/>
      <c r="C71" s="41"/>
      <c r="D71" s="41"/>
      <c r="E71" s="41"/>
      <c r="F71" s="41"/>
      <c r="G71" s="41"/>
      <c r="H71" s="41"/>
      <c r="I71"/>
      <c r="J71"/>
      <c r="K71"/>
      <c r="L71"/>
      <c r="M71"/>
      <c r="N71"/>
      <c r="O71"/>
      <c r="P71"/>
      <c r="Q71"/>
      <c r="R71"/>
      <c r="S71"/>
      <c r="T71"/>
      <c r="U71"/>
      <c r="V71"/>
      <c r="W71"/>
      <c r="Y71" s="118">
        <v>6</v>
      </c>
      <c r="Z71" s="119">
        <v>27100</v>
      </c>
      <c r="AA71" s="36"/>
      <c r="AB71" s="36"/>
      <c r="AD71" s="70">
        <v>309</v>
      </c>
      <c r="AE71" s="71">
        <v>38807</v>
      </c>
      <c r="AF71" s="36"/>
      <c r="AG71" s="62">
        <v>30</v>
      </c>
      <c r="AH71" s="63">
        <v>40.803750000000001</v>
      </c>
      <c r="AI71" s="63">
        <v>34.735500000000002</v>
      </c>
      <c r="AJ71" s="63">
        <v>34.735500000000002</v>
      </c>
      <c r="AK71" s="29"/>
      <c r="AL71" s="62">
        <v>31</v>
      </c>
      <c r="AM71" s="63">
        <v>42.686999999999998</v>
      </c>
      <c r="AN71" s="63">
        <v>35.572499999999998</v>
      </c>
    </row>
    <row r="72" spans="1:40" s="8" customFormat="1" ht="24.95" customHeight="1">
      <c r="A72" s="49" t="s">
        <v>137</v>
      </c>
      <c r="B72" s="50"/>
      <c r="C72" s="51"/>
      <c r="D72" s="711" t="s">
        <v>138</v>
      </c>
      <c r="E72" s="711"/>
      <c r="F72" s="712" t="e">
        <f>IF(SUM(G80:G86)&lt;0,"なし",SUM(G80:G86))</f>
        <v>#VALUE!</v>
      </c>
      <c r="G72" s="712"/>
      <c r="H72" s="40" t="s">
        <v>42</v>
      </c>
      <c r="I72"/>
      <c r="J72"/>
      <c r="K72"/>
      <c r="L72"/>
      <c r="M72"/>
      <c r="N72"/>
      <c r="O72"/>
      <c r="P72"/>
      <c r="Q72"/>
      <c r="R72"/>
      <c r="S72"/>
      <c r="T72"/>
      <c r="U72"/>
      <c r="V72"/>
      <c r="W72"/>
      <c r="Y72" s="118">
        <v>7</v>
      </c>
      <c r="Z72" s="119">
        <v>21700</v>
      </c>
      <c r="AA72" s="36"/>
      <c r="AB72" s="36"/>
      <c r="AD72" s="70">
        <v>310</v>
      </c>
      <c r="AE72" s="71">
        <v>38807</v>
      </c>
      <c r="AF72" s="36"/>
      <c r="AG72" s="62">
        <v>31</v>
      </c>
      <c r="AH72" s="63">
        <v>42.310350000000007</v>
      </c>
      <c r="AI72" s="63">
        <v>35.739900000000006</v>
      </c>
      <c r="AJ72" s="63">
        <v>35.739900000000006</v>
      </c>
      <c r="AK72" s="29"/>
      <c r="AL72" s="62">
        <v>32</v>
      </c>
      <c r="AM72" s="63">
        <v>43.942500000000003</v>
      </c>
      <c r="AN72" s="63">
        <v>36.618749999999999</v>
      </c>
    </row>
    <row r="73" spans="1:40" s="8" customFormat="1" ht="24.95" customHeight="1">
      <c r="A73" s="49" t="s">
        <v>139</v>
      </c>
      <c r="B73" s="50"/>
      <c r="C73" s="51"/>
      <c r="D73" s="713">
        <v>0.06</v>
      </c>
      <c r="E73" s="713"/>
      <c r="F73" s="712" t="e">
        <f>IF(C70&lt;0,"なし",ROUNDDOWN(C70*D73,-2))</f>
        <v>#VALUE!</v>
      </c>
      <c r="G73" s="712"/>
      <c r="H73" s="40" t="s">
        <v>42</v>
      </c>
      <c r="I73"/>
      <c r="J73"/>
      <c r="K73"/>
      <c r="L73"/>
      <c r="M73"/>
      <c r="N73"/>
      <c r="O73"/>
      <c r="P73"/>
      <c r="Q73"/>
      <c r="R73"/>
      <c r="S73"/>
      <c r="T73"/>
      <c r="U73"/>
      <c r="V73"/>
      <c r="W73"/>
      <c r="Y73" s="118">
        <v>8</v>
      </c>
      <c r="Z73" s="119">
        <v>0</v>
      </c>
      <c r="AA73" s="36"/>
      <c r="AB73" s="36"/>
      <c r="AD73" s="36"/>
      <c r="AE73" s="36"/>
      <c r="AF73" s="36"/>
      <c r="AG73" s="62">
        <v>32</v>
      </c>
      <c r="AH73" s="63">
        <v>43.816950000000006</v>
      </c>
      <c r="AI73" s="63">
        <v>36.744299999999996</v>
      </c>
      <c r="AJ73" s="63">
        <v>36.744299999999996</v>
      </c>
      <c r="AK73" s="29"/>
      <c r="AL73" s="62">
        <v>33</v>
      </c>
      <c r="AM73" s="63">
        <v>45.198</v>
      </c>
      <c r="AN73" s="63">
        <v>37.664999999999999</v>
      </c>
    </row>
    <row r="74" spans="1:40" s="8" customFormat="1" ht="30" customHeight="1">
      <c r="A74" s="49" t="s">
        <v>140</v>
      </c>
      <c r="B74" s="50"/>
      <c r="C74" s="51"/>
      <c r="D74" s="713">
        <v>0.04</v>
      </c>
      <c r="E74" s="713"/>
      <c r="F74" s="712" t="e">
        <f>IF(C70&lt;9,"なし",ROUNDDOWN(C70*D74,-2))</f>
        <v>#VALUE!</v>
      </c>
      <c r="G74" s="712"/>
      <c r="H74" s="40" t="s">
        <v>42</v>
      </c>
      <c r="I74"/>
      <c r="J74"/>
      <c r="K74"/>
      <c r="L74"/>
      <c r="M74"/>
      <c r="N74"/>
      <c r="O74"/>
      <c r="P74"/>
      <c r="Q74"/>
      <c r="R74"/>
      <c r="S74"/>
      <c r="T74"/>
      <c r="U74"/>
      <c r="V74"/>
      <c r="W74"/>
      <c r="Y74" s="36"/>
      <c r="Z74" s="36"/>
      <c r="AA74" s="36"/>
      <c r="AB74" s="36"/>
      <c r="AD74" s="36"/>
      <c r="AE74" s="36"/>
      <c r="AF74" s="36"/>
      <c r="AG74" s="62">
        <v>33</v>
      </c>
      <c r="AH74" s="63">
        <v>45.323550000000004</v>
      </c>
      <c r="AI74" s="63">
        <v>37.748700000000007</v>
      </c>
      <c r="AJ74" s="63">
        <v>37.748700000000007</v>
      </c>
      <c r="AK74" s="29"/>
      <c r="AL74" s="62">
        <v>34</v>
      </c>
      <c r="AM74" s="63">
        <v>46.453499999999998</v>
      </c>
      <c r="AN74" s="63">
        <v>38.71125</v>
      </c>
    </row>
    <row r="75" spans="1:40" s="8" customFormat="1" ht="27.75" customHeight="1">
      <c r="A75" s="41"/>
      <c r="B75" s="41"/>
      <c r="C75" s="41"/>
      <c r="D75" s="41"/>
      <c r="E75" s="41"/>
      <c r="F75" s="709" t="e">
        <f>SUM(F72:G74)</f>
        <v>#VALUE!</v>
      </c>
      <c r="G75" s="709"/>
      <c r="H75" s="40" t="s">
        <v>42</v>
      </c>
      <c r="I75"/>
      <c r="J75"/>
      <c r="K75"/>
      <c r="L75"/>
      <c r="M75"/>
      <c r="N75"/>
      <c r="O75"/>
      <c r="P75"/>
      <c r="Q75"/>
      <c r="R75"/>
      <c r="S75"/>
      <c r="T75"/>
      <c r="U75"/>
      <c r="V75"/>
      <c r="W75"/>
      <c r="Y75" s="36"/>
      <c r="Z75" s="36"/>
      <c r="AA75" s="36"/>
      <c r="AB75" s="36"/>
      <c r="AD75" s="36"/>
      <c r="AE75" s="36"/>
      <c r="AF75" s="36"/>
      <c r="AG75" s="62">
        <v>34</v>
      </c>
      <c r="AH75" s="63">
        <v>46.830150000000003</v>
      </c>
      <c r="AI75" s="63">
        <v>38.753099999999996</v>
      </c>
      <c r="AJ75" s="63">
        <v>38.753099999999996</v>
      </c>
      <c r="AK75" s="29"/>
      <c r="AL75" s="62">
        <v>35</v>
      </c>
      <c r="AM75" s="64">
        <v>47.709000000000003</v>
      </c>
      <c r="AN75" s="64">
        <v>39.7575</v>
      </c>
    </row>
    <row r="76" spans="1:40" s="8" customFormat="1" ht="22.5" customHeight="1">
      <c r="A76"/>
      <c r="B76"/>
      <c r="C76"/>
      <c r="D76"/>
      <c r="E76"/>
      <c r="F76"/>
      <c r="G76"/>
      <c r="H76"/>
      <c r="I76"/>
      <c r="J76"/>
      <c r="K76"/>
      <c r="L76"/>
      <c r="M76" s="169"/>
      <c r="N76"/>
      <c r="O76"/>
      <c r="P76"/>
      <c r="Q76"/>
      <c r="R76"/>
      <c r="S76"/>
      <c r="T76"/>
      <c r="U76"/>
      <c r="V76"/>
      <c r="W76"/>
      <c r="Y76" s="36"/>
      <c r="Z76" s="36"/>
      <c r="AA76" s="36"/>
      <c r="AB76" s="36"/>
      <c r="AD76" s="36"/>
      <c r="AE76" s="36"/>
      <c r="AF76" s="36"/>
      <c r="AG76" s="62">
        <v>35</v>
      </c>
      <c r="AH76" s="63">
        <v>47.708999999999996</v>
      </c>
      <c r="AI76" s="63">
        <v>39.7575</v>
      </c>
      <c r="AJ76" s="63">
        <v>39.7575</v>
      </c>
      <c r="AK76" s="29"/>
      <c r="AL76" s="62">
        <v>36</v>
      </c>
      <c r="AM76" s="65">
        <v>47.709000000000003</v>
      </c>
      <c r="AN76" s="63">
        <v>40.803750000000001</v>
      </c>
    </row>
    <row r="77" spans="1:40" ht="21" customHeight="1">
      <c r="AG77" s="62">
        <v>36</v>
      </c>
      <c r="AH77" s="63">
        <v>47.708999999999996</v>
      </c>
      <c r="AI77" s="63">
        <v>40.761900000000004</v>
      </c>
      <c r="AJ77" s="63">
        <v>40.761900000000004</v>
      </c>
      <c r="AK77" s="29"/>
      <c r="AL77" s="62">
        <v>37</v>
      </c>
      <c r="AM77" s="65">
        <v>47.709000000000003</v>
      </c>
      <c r="AN77" s="63">
        <v>41.85</v>
      </c>
    </row>
    <row r="78" spans="1:40">
      <c r="Y78" s="54" t="s">
        <v>180</v>
      </c>
      <c r="AG78" s="62">
        <v>37</v>
      </c>
      <c r="AH78" s="63">
        <v>47.708999999999996</v>
      </c>
      <c r="AI78" s="63">
        <v>41.766300000000001</v>
      </c>
      <c r="AJ78" s="63">
        <v>41.766300000000001</v>
      </c>
      <c r="AK78" s="29"/>
      <c r="AL78" s="62">
        <v>38</v>
      </c>
      <c r="AM78" s="65">
        <v>47.709000000000003</v>
      </c>
      <c r="AN78" s="63">
        <v>42.896250000000002</v>
      </c>
    </row>
    <row r="79" spans="1:40">
      <c r="A79" s="46" t="s">
        <v>141</v>
      </c>
      <c r="B79" s="46" t="s">
        <v>142</v>
      </c>
      <c r="D79" s="46" t="s">
        <v>143</v>
      </c>
      <c r="E79" s="46" t="s">
        <v>144</v>
      </c>
      <c r="F79" s="47"/>
      <c r="G79" s="47"/>
      <c r="Y79" s="73" t="s">
        <v>155</v>
      </c>
      <c r="Z79" s="73" t="s">
        <v>156</v>
      </c>
      <c r="AA79" s="73" t="s">
        <v>157</v>
      </c>
      <c r="AB79" s="73" t="s">
        <v>158</v>
      </c>
      <c r="AG79" s="62">
        <v>38</v>
      </c>
      <c r="AH79" s="63">
        <v>47.708999999999996</v>
      </c>
      <c r="AI79" s="63">
        <v>42.770700000000005</v>
      </c>
      <c r="AJ79" s="63">
        <v>42.770700000000005</v>
      </c>
      <c r="AK79" s="29"/>
      <c r="AL79" s="62">
        <v>39</v>
      </c>
      <c r="AM79" s="65">
        <v>47.709000000000003</v>
      </c>
      <c r="AN79" s="63">
        <v>43.942500000000003</v>
      </c>
    </row>
    <row r="80" spans="1:40">
      <c r="A80" s="47">
        <v>1</v>
      </c>
      <c r="B80" s="48">
        <v>800000</v>
      </c>
      <c r="D80" s="48">
        <v>1950000</v>
      </c>
      <c r="E80" s="47">
        <v>5</v>
      </c>
      <c r="F80" s="47">
        <v>0</v>
      </c>
      <c r="G80" s="48" t="e">
        <f>IF(C70&lt;=D80,ROUNDDOWN(((C70*E80/100)*1.021),0),0)</f>
        <v>#VALUE!</v>
      </c>
      <c r="Y80" s="73">
        <v>101</v>
      </c>
      <c r="Z80" s="73" t="s">
        <v>159</v>
      </c>
      <c r="AA80" s="74">
        <v>7</v>
      </c>
      <c r="AB80" s="74">
        <v>3</v>
      </c>
      <c r="AG80" s="62">
        <v>39</v>
      </c>
      <c r="AH80" s="63">
        <v>47.708999999999996</v>
      </c>
      <c r="AI80" s="63">
        <v>43.775100000000002</v>
      </c>
      <c r="AJ80" s="63">
        <v>43.775100000000002</v>
      </c>
      <c r="AK80" s="29"/>
      <c r="AL80" s="62">
        <v>40</v>
      </c>
      <c r="AM80" s="65">
        <v>47.709000000000003</v>
      </c>
      <c r="AN80" s="63">
        <v>44.988750000000003</v>
      </c>
    </row>
    <row r="81" spans="1:40">
      <c r="A81" s="47">
        <v>2</v>
      </c>
      <c r="B81" s="48">
        <v>800000</v>
      </c>
      <c r="D81" s="48">
        <v>3300000</v>
      </c>
      <c r="E81" s="47">
        <v>10</v>
      </c>
      <c r="F81" s="48">
        <v>97500</v>
      </c>
      <c r="G81" s="48" t="e">
        <f t="shared" ref="G81:G86" si="9">IF(AND($C$70&lt;=D81,$C$70&gt;D80),ROUNDDOWN((($C$70*E81/100-F81)*1.021),0),0)</f>
        <v>#VALUE!</v>
      </c>
      <c r="I81" s="37"/>
      <c r="J81" s="37"/>
      <c r="Y81" s="73">
        <v>101</v>
      </c>
      <c r="Z81" s="73" t="s">
        <v>159</v>
      </c>
      <c r="AA81" s="74">
        <v>6</v>
      </c>
      <c r="AB81" s="74">
        <v>4</v>
      </c>
      <c r="AG81" s="62">
        <v>40</v>
      </c>
      <c r="AH81" s="63">
        <v>47.708999999999996</v>
      </c>
      <c r="AI81" s="63">
        <v>44.779499999999999</v>
      </c>
      <c r="AJ81" s="63">
        <v>44.779499999999999</v>
      </c>
      <c r="AK81" s="29"/>
      <c r="AL81" s="62">
        <v>41</v>
      </c>
      <c r="AM81" s="65">
        <v>47.709000000000003</v>
      </c>
      <c r="AN81" s="63">
        <v>46.034999999999997</v>
      </c>
    </row>
    <row r="82" spans="1:40">
      <c r="A82" s="47">
        <v>3</v>
      </c>
      <c r="B82" s="48">
        <v>1200000</v>
      </c>
      <c r="D82" s="48">
        <v>6950000</v>
      </c>
      <c r="E82" s="47">
        <v>20</v>
      </c>
      <c r="F82" s="48">
        <v>427500</v>
      </c>
      <c r="G82" s="48" t="e">
        <f t="shared" si="9"/>
        <v>#VALUE!</v>
      </c>
      <c r="Y82" s="73">
        <v>101</v>
      </c>
      <c r="Z82" s="73" t="s">
        <v>159</v>
      </c>
      <c r="AA82" s="74">
        <v>5</v>
      </c>
      <c r="AB82" s="74">
        <v>5</v>
      </c>
      <c r="AG82" s="62">
        <v>41</v>
      </c>
      <c r="AH82" s="63">
        <v>47.708999999999996</v>
      </c>
      <c r="AI82" s="63">
        <v>45.783900000000003</v>
      </c>
      <c r="AJ82" s="63">
        <v>45.783900000000003</v>
      </c>
      <c r="AK82" s="29"/>
      <c r="AL82" s="62">
        <v>42</v>
      </c>
      <c r="AM82" s="65">
        <v>47.709000000000003</v>
      </c>
      <c r="AN82" s="63">
        <v>47.081249999999997</v>
      </c>
    </row>
    <row r="83" spans="1:40">
      <c r="A83" s="47">
        <v>4</v>
      </c>
      <c r="B83" s="48">
        <v>1600000</v>
      </c>
      <c r="D83" s="48">
        <v>9000000</v>
      </c>
      <c r="E83" s="47">
        <v>23</v>
      </c>
      <c r="F83" s="48">
        <v>636000</v>
      </c>
      <c r="G83" s="48" t="e">
        <f t="shared" si="9"/>
        <v>#VALUE!</v>
      </c>
      <c r="Y83" s="73">
        <v>101</v>
      </c>
      <c r="Z83" s="73" t="s">
        <v>159</v>
      </c>
      <c r="AA83" s="74">
        <v>4</v>
      </c>
      <c r="AB83" s="74">
        <v>6</v>
      </c>
      <c r="AG83" s="62">
        <v>42</v>
      </c>
      <c r="AH83" s="63">
        <v>47.708999999999996</v>
      </c>
      <c r="AI83" s="63">
        <v>46.7883</v>
      </c>
      <c r="AJ83" s="63">
        <v>46.7883</v>
      </c>
      <c r="AK83" s="29"/>
      <c r="AL83" s="62">
        <v>43</v>
      </c>
      <c r="AM83" s="65">
        <v>47.709000000000003</v>
      </c>
      <c r="AN83" s="63">
        <v>47.709000000000003</v>
      </c>
    </row>
    <row r="84" spans="1:40">
      <c r="A84" s="47">
        <v>5</v>
      </c>
      <c r="B84" s="48">
        <v>2000000</v>
      </c>
      <c r="D84" s="48">
        <v>18000000</v>
      </c>
      <c r="E84" s="47">
        <v>33</v>
      </c>
      <c r="F84" s="48">
        <v>1536000</v>
      </c>
      <c r="G84" s="48" t="e">
        <f t="shared" si="9"/>
        <v>#VALUE!</v>
      </c>
      <c r="Y84" s="73">
        <v>101</v>
      </c>
      <c r="Z84" s="73" t="s">
        <v>159</v>
      </c>
      <c r="AA84" s="74">
        <v>3</v>
      </c>
      <c r="AB84" s="74">
        <v>7</v>
      </c>
      <c r="AG84" s="62">
        <v>43</v>
      </c>
      <c r="AH84" s="63">
        <v>47.708999999999996</v>
      </c>
      <c r="AI84" s="63">
        <v>47.708999999999996</v>
      </c>
      <c r="AJ84" s="63">
        <v>47.708999999999996</v>
      </c>
      <c r="AK84" s="29"/>
      <c r="AL84" s="62">
        <v>44</v>
      </c>
      <c r="AM84" s="65">
        <v>47.709000000000003</v>
      </c>
      <c r="AN84" s="65">
        <v>47.709000000000003</v>
      </c>
    </row>
    <row r="85" spans="1:40">
      <c r="A85" s="47">
        <v>6</v>
      </c>
      <c r="B85" s="48">
        <v>2400000</v>
      </c>
      <c r="D85" s="48">
        <v>40000000</v>
      </c>
      <c r="E85" s="47">
        <v>40</v>
      </c>
      <c r="F85" s="48">
        <v>2796000</v>
      </c>
      <c r="G85" s="48" t="e">
        <f t="shared" si="9"/>
        <v>#VALUE!</v>
      </c>
      <c r="Y85" s="73">
        <v>101</v>
      </c>
      <c r="Z85" s="73" t="s">
        <v>159</v>
      </c>
      <c r="AA85" s="74">
        <v>2</v>
      </c>
      <c r="AB85" s="74">
        <v>7</v>
      </c>
      <c r="AG85" s="62">
        <v>44</v>
      </c>
      <c r="AH85" s="63">
        <v>47.708999999999996</v>
      </c>
      <c r="AI85" s="63">
        <v>47.708999999999996</v>
      </c>
      <c r="AJ85" s="63">
        <v>47.708999999999996</v>
      </c>
      <c r="AK85" s="29"/>
      <c r="AL85" s="62">
        <v>45</v>
      </c>
      <c r="AM85" s="65">
        <v>47.709000000000003</v>
      </c>
      <c r="AN85" s="65">
        <v>47.709000000000003</v>
      </c>
    </row>
    <row r="86" spans="1:40">
      <c r="A86" s="47">
        <v>7</v>
      </c>
      <c r="B86" s="48">
        <v>2800000</v>
      </c>
      <c r="D86" s="48">
        <v>999999999999</v>
      </c>
      <c r="E86" s="47">
        <v>45</v>
      </c>
      <c r="F86" s="48">
        <v>4796000</v>
      </c>
      <c r="G86" s="48" t="e">
        <f t="shared" si="9"/>
        <v>#VALUE!</v>
      </c>
      <c r="Y86" s="73">
        <v>101</v>
      </c>
      <c r="Z86" s="73" t="s">
        <v>159</v>
      </c>
      <c r="AA86" s="74">
        <v>1</v>
      </c>
      <c r="AB86" s="74">
        <v>8</v>
      </c>
      <c r="AG86" s="62">
        <v>45</v>
      </c>
      <c r="AH86" s="63">
        <v>47.708999999999996</v>
      </c>
      <c r="AI86" s="63">
        <v>47.708999999999996</v>
      </c>
      <c r="AJ86" s="63">
        <v>47.708999999999996</v>
      </c>
      <c r="AK86" s="29"/>
      <c r="AL86" s="62">
        <v>46</v>
      </c>
      <c r="AM86" s="65">
        <v>47.709000000000003</v>
      </c>
      <c r="AN86" s="65">
        <v>47.709000000000003</v>
      </c>
    </row>
    <row r="87" spans="1:40">
      <c r="A87" s="47">
        <v>8</v>
      </c>
      <c r="B87" s="48">
        <v>3200000</v>
      </c>
      <c r="Y87" s="73">
        <v>101</v>
      </c>
      <c r="Z87" s="73" t="s">
        <v>131</v>
      </c>
      <c r="AA87" s="74">
        <v>5</v>
      </c>
      <c r="AB87" s="74">
        <v>6</v>
      </c>
      <c r="AG87" s="62">
        <v>46</v>
      </c>
      <c r="AH87" s="63">
        <v>47.708999999999996</v>
      </c>
      <c r="AI87" s="63">
        <v>47.708999999999996</v>
      </c>
      <c r="AJ87" s="63">
        <v>47.708999999999996</v>
      </c>
    </row>
    <row r="88" spans="1:40">
      <c r="A88" s="47">
        <v>9</v>
      </c>
      <c r="B88" s="48">
        <v>3600000</v>
      </c>
      <c r="Y88" s="73">
        <v>101</v>
      </c>
      <c r="Z88" s="73" t="s">
        <v>131</v>
      </c>
      <c r="AA88" s="74">
        <v>4</v>
      </c>
      <c r="AB88" s="74">
        <v>7</v>
      </c>
    </row>
    <row r="89" spans="1:40">
      <c r="A89" s="47">
        <v>10</v>
      </c>
      <c r="B89" s="48">
        <v>4000000</v>
      </c>
      <c r="Y89" s="73">
        <v>101</v>
      </c>
      <c r="Z89" s="73" t="s">
        <v>131</v>
      </c>
      <c r="AA89" s="74">
        <v>3</v>
      </c>
      <c r="AB89" s="74">
        <v>8</v>
      </c>
    </row>
    <row r="90" spans="1:40">
      <c r="A90" s="47">
        <v>11</v>
      </c>
      <c r="B90" s="48">
        <v>4400000</v>
      </c>
      <c r="Y90" s="73">
        <v>101</v>
      </c>
      <c r="Z90" s="73" t="s">
        <v>131</v>
      </c>
      <c r="AA90" s="74">
        <v>2</v>
      </c>
      <c r="AB90" s="74">
        <v>8</v>
      </c>
    </row>
    <row r="91" spans="1:40">
      <c r="A91" s="47">
        <v>12</v>
      </c>
      <c r="B91" s="48">
        <v>4800000</v>
      </c>
      <c r="Y91" s="73">
        <v>101</v>
      </c>
      <c r="Z91" s="73" t="s">
        <v>131</v>
      </c>
      <c r="AA91" s="74">
        <v>1</v>
      </c>
      <c r="AB91" s="74">
        <v>8</v>
      </c>
      <c r="AG91" s="316" t="s">
        <v>324</v>
      </c>
      <c r="AH91" s="316" t="s">
        <v>325</v>
      </c>
    </row>
    <row r="92" spans="1:40">
      <c r="A92" s="47">
        <v>13</v>
      </c>
      <c r="B92" s="48">
        <v>5200000</v>
      </c>
      <c r="Y92" s="73">
        <v>102</v>
      </c>
      <c r="Z92" s="73" t="s">
        <v>159</v>
      </c>
      <c r="AA92" s="74">
        <v>8</v>
      </c>
      <c r="AB92" s="74">
        <v>2</v>
      </c>
      <c r="AG92" s="90">
        <v>23103</v>
      </c>
      <c r="AH92" s="316">
        <v>61</v>
      </c>
    </row>
    <row r="93" spans="1:40">
      <c r="A93" s="47">
        <v>14</v>
      </c>
      <c r="B93" s="48">
        <v>5600000</v>
      </c>
      <c r="Y93" s="73">
        <v>102</v>
      </c>
      <c r="Z93" s="73" t="s">
        <v>159</v>
      </c>
      <c r="AA93" s="74">
        <v>7</v>
      </c>
      <c r="AB93" s="74">
        <v>3</v>
      </c>
      <c r="AG93" s="90">
        <f>EDATE(AG92,12)</f>
        <v>23469</v>
      </c>
      <c r="AH93" s="316">
        <v>62</v>
      </c>
    </row>
    <row r="94" spans="1:40">
      <c r="A94" s="47">
        <v>15</v>
      </c>
      <c r="B94" s="48">
        <v>6000000</v>
      </c>
      <c r="Y94" s="73">
        <v>102</v>
      </c>
      <c r="Z94" s="73" t="s">
        <v>159</v>
      </c>
      <c r="AA94" s="74">
        <v>6</v>
      </c>
      <c r="AB94" s="74">
        <v>4</v>
      </c>
      <c r="AG94" s="90">
        <f>EDATE(AG93,12)</f>
        <v>23834</v>
      </c>
      <c r="AH94" s="316">
        <v>63</v>
      </c>
    </row>
    <row r="95" spans="1:40">
      <c r="A95" s="47">
        <v>16</v>
      </c>
      <c r="B95" s="48">
        <v>6400000</v>
      </c>
      <c r="Y95" s="73">
        <v>102</v>
      </c>
      <c r="Z95" s="73" t="s">
        <v>159</v>
      </c>
      <c r="AA95" s="74">
        <v>5</v>
      </c>
      <c r="AB95" s="74">
        <v>5</v>
      </c>
      <c r="AG95" s="90">
        <f>EDATE(AG94,12)</f>
        <v>24199</v>
      </c>
      <c r="AH95" s="316">
        <v>64</v>
      </c>
    </row>
    <row r="96" spans="1:40">
      <c r="A96" s="47">
        <v>17</v>
      </c>
      <c r="B96" s="48">
        <v>6800000</v>
      </c>
      <c r="Y96" s="73">
        <v>102</v>
      </c>
      <c r="Z96" s="73" t="s">
        <v>159</v>
      </c>
      <c r="AA96" s="74">
        <v>4</v>
      </c>
      <c r="AB96" s="74">
        <v>6</v>
      </c>
      <c r="AG96" s="90">
        <f>EDATE(AG95,12)</f>
        <v>24564</v>
      </c>
      <c r="AH96" s="316">
        <v>65</v>
      </c>
    </row>
    <row r="97" spans="1:34">
      <c r="A97" s="47">
        <v>18</v>
      </c>
      <c r="B97" s="48">
        <v>7200000</v>
      </c>
      <c r="Y97" s="73">
        <v>102</v>
      </c>
      <c r="Z97" s="73" t="s">
        <v>159</v>
      </c>
      <c r="AA97" s="74">
        <v>3</v>
      </c>
      <c r="AB97" s="74">
        <v>7</v>
      </c>
      <c r="AG97" s="90">
        <f>EDATE(AG96,12)</f>
        <v>24930</v>
      </c>
      <c r="AH97" s="316">
        <v>65</v>
      </c>
    </row>
    <row r="98" spans="1:34">
      <c r="A98" s="47">
        <v>19</v>
      </c>
      <c r="B98" s="48">
        <v>7600000</v>
      </c>
      <c r="Y98" s="73">
        <v>102</v>
      </c>
      <c r="Z98" s="73" t="s">
        <v>159</v>
      </c>
      <c r="AA98" s="74">
        <v>2</v>
      </c>
      <c r="AB98" s="74">
        <v>8</v>
      </c>
      <c r="AG98" s="180"/>
      <c r="AH98" s="180"/>
    </row>
    <row r="99" spans="1:34">
      <c r="A99" s="47">
        <v>20</v>
      </c>
      <c r="B99" s="48">
        <v>8000000</v>
      </c>
      <c r="Y99" s="73">
        <v>102</v>
      </c>
      <c r="Z99" s="73" t="s">
        <v>159</v>
      </c>
      <c r="AA99" s="74">
        <v>1</v>
      </c>
      <c r="AB99" s="74">
        <v>8</v>
      </c>
      <c r="AG99" s="180"/>
      <c r="AH99" s="180"/>
    </row>
    <row r="100" spans="1:34">
      <c r="A100" s="47">
        <v>21</v>
      </c>
      <c r="B100" s="48">
        <v>8700000</v>
      </c>
      <c r="Y100" s="73">
        <v>102</v>
      </c>
      <c r="Z100" s="73" t="s">
        <v>131</v>
      </c>
      <c r="AA100" s="74">
        <v>5</v>
      </c>
      <c r="AB100" s="74">
        <v>6</v>
      </c>
      <c r="AG100" s="181"/>
      <c r="AH100" s="181"/>
    </row>
    <row r="101" spans="1:34">
      <c r="A101" s="47">
        <v>22</v>
      </c>
      <c r="B101" s="48">
        <v>9400000</v>
      </c>
      <c r="Y101" s="73">
        <v>102</v>
      </c>
      <c r="Z101" s="73" t="s">
        <v>131</v>
      </c>
      <c r="AA101" s="74">
        <v>4</v>
      </c>
      <c r="AB101" s="74">
        <v>7</v>
      </c>
      <c r="AG101" s="39"/>
      <c r="AH101" s="39"/>
    </row>
    <row r="102" spans="1:34">
      <c r="A102" s="47">
        <v>23</v>
      </c>
      <c r="B102" s="48">
        <v>10100000</v>
      </c>
      <c r="Y102" s="73">
        <v>102</v>
      </c>
      <c r="Z102" s="73" t="s">
        <v>131</v>
      </c>
      <c r="AA102" s="74">
        <v>3</v>
      </c>
      <c r="AB102" s="74">
        <v>7</v>
      </c>
    </row>
    <row r="103" spans="1:34">
      <c r="A103" s="47">
        <v>24</v>
      </c>
      <c r="B103" s="48">
        <v>10800000</v>
      </c>
      <c r="Y103" s="73">
        <v>102</v>
      </c>
      <c r="Z103" s="73" t="s">
        <v>131</v>
      </c>
      <c r="AA103" s="74">
        <v>2</v>
      </c>
      <c r="AB103" s="74">
        <v>8</v>
      </c>
    </row>
    <row r="104" spans="1:34">
      <c r="A104" s="47">
        <v>25</v>
      </c>
      <c r="B104" s="48">
        <v>11500000</v>
      </c>
      <c r="Y104" s="73">
        <v>102</v>
      </c>
      <c r="Z104" s="73" t="s">
        <v>131</v>
      </c>
      <c r="AA104" s="74">
        <v>1</v>
      </c>
      <c r="AB104" s="74">
        <v>8</v>
      </c>
    </row>
    <row r="105" spans="1:34">
      <c r="A105" s="47">
        <v>26</v>
      </c>
      <c r="B105" s="48">
        <v>12200000</v>
      </c>
      <c r="Y105" s="73">
        <v>103</v>
      </c>
      <c r="Z105" s="73" t="s">
        <v>159</v>
      </c>
      <c r="AA105" s="74">
        <v>7</v>
      </c>
      <c r="AB105" s="74">
        <v>3</v>
      </c>
    </row>
    <row r="106" spans="1:34">
      <c r="A106" s="47">
        <v>27</v>
      </c>
      <c r="B106" s="48">
        <v>12900000</v>
      </c>
      <c r="Y106" s="73">
        <v>103</v>
      </c>
      <c r="Z106" s="73" t="s">
        <v>159</v>
      </c>
      <c r="AA106" s="74">
        <v>6</v>
      </c>
      <c r="AB106" s="74">
        <v>4</v>
      </c>
    </row>
    <row r="107" spans="1:34">
      <c r="A107" s="47">
        <v>28</v>
      </c>
      <c r="B107" s="48">
        <v>13600000</v>
      </c>
      <c r="Y107" s="73">
        <v>103</v>
      </c>
      <c r="Z107" s="73" t="s">
        <v>159</v>
      </c>
      <c r="AA107" s="74">
        <v>5</v>
      </c>
      <c r="AB107" s="74">
        <v>5</v>
      </c>
    </row>
    <row r="108" spans="1:34">
      <c r="A108" s="47">
        <v>29</v>
      </c>
      <c r="B108" s="48">
        <v>14300000</v>
      </c>
      <c r="Y108" s="73">
        <v>103</v>
      </c>
      <c r="Z108" s="73" t="s">
        <v>159</v>
      </c>
      <c r="AA108" s="74">
        <v>4</v>
      </c>
      <c r="AB108" s="74">
        <v>6</v>
      </c>
    </row>
    <row r="109" spans="1:34">
      <c r="A109" s="47">
        <v>30</v>
      </c>
      <c r="B109" s="48">
        <v>15000000</v>
      </c>
      <c r="Y109" s="73">
        <v>103</v>
      </c>
      <c r="Z109" s="73" t="s">
        <v>159</v>
      </c>
      <c r="AA109" s="74">
        <v>3</v>
      </c>
      <c r="AB109" s="74">
        <v>7</v>
      </c>
    </row>
    <row r="110" spans="1:34">
      <c r="A110" s="47">
        <v>31</v>
      </c>
      <c r="B110" s="48">
        <v>15700000</v>
      </c>
      <c r="Y110" s="73">
        <v>103</v>
      </c>
      <c r="Z110" s="73" t="s">
        <v>159</v>
      </c>
      <c r="AA110" s="74">
        <v>2</v>
      </c>
      <c r="AB110" s="74">
        <v>8</v>
      </c>
    </row>
    <row r="111" spans="1:34">
      <c r="A111" s="47">
        <v>32</v>
      </c>
      <c r="B111" s="48">
        <v>16400000</v>
      </c>
      <c r="Y111" s="73">
        <v>103</v>
      </c>
      <c r="Z111" s="73" t="s">
        <v>159</v>
      </c>
      <c r="AA111" s="74">
        <v>1</v>
      </c>
      <c r="AB111" s="74">
        <v>8</v>
      </c>
    </row>
    <row r="112" spans="1:34">
      <c r="A112" s="47">
        <v>33</v>
      </c>
      <c r="B112" s="48">
        <v>17100000</v>
      </c>
      <c r="Y112" s="73">
        <v>103</v>
      </c>
      <c r="Z112" s="73" t="s">
        <v>131</v>
      </c>
      <c r="AA112" s="74">
        <v>6</v>
      </c>
      <c r="AB112" s="74">
        <v>6</v>
      </c>
    </row>
    <row r="113" spans="1:28">
      <c r="A113" s="47">
        <v>34</v>
      </c>
      <c r="B113" s="48">
        <v>17800000</v>
      </c>
      <c r="Y113" s="73">
        <v>103</v>
      </c>
      <c r="Z113" s="73" t="s">
        <v>131</v>
      </c>
      <c r="AA113" s="74">
        <v>5</v>
      </c>
      <c r="AB113" s="74">
        <v>7</v>
      </c>
    </row>
    <row r="114" spans="1:28">
      <c r="A114" s="47">
        <v>35</v>
      </c>
      <c r="B114" s="48">
        <v>18500000</v>
      </c>
      <c r="Y114" s="73">
        <v>103</v>
      </c>
      <c r="Z114" s="73" t="s">
        <v>131</v>
      </c>
      <c r="AA114" s="74">
        <v>4</v>
      </c>
      <c r="AB114" s="74">
        <v>7</v>
      </c>
    </row>
    <row r="115" spans="1:28">
      <c r="A115" s="47">
        <v>36</v>
      </c>
      <c r="B115" s="48">
        <v>19200000</v>
      </c>
      <c r="Y115" s="73">
        <v>103</v>
      </c>
      <c r="Z115" s="73" t="s">
        <v>131</v>
      </c>
      <c r="AA115" s="74">
        <v>3</v>
      </c>
      <c r="AB115" s="74">
        <v>7</v>
      </c>
    </row>
    <row r="116" spans="1:28">
      <c r="A116" s="47">
        <v>37</v>
      </c>
      <c r="B116" s="48">
        <v>19900000</v>
      </c>
      <c r="Y116" s="73">
        <v>103</v>
      </c>
      <c r="Z116" s="73" t="s">
        <v>131</v>
      </c>
      <c r="AA116" s="74">
        <v>2</v>
      </c>
      <c r="AB116" s="74">
        <v>8</v>
      </c>
    </row>
    <row r="117" spans="1:28">
      <c r="A117" s="47">
        <v>38</v>
      </c>
      <c r="B117" s="48">
        <v>20600000</v>
      </c>
      <c r="Y117" s="73">
        <v>103</v>
      </c>
      <c r="Z117" s="73" t="s">
        <v>131</v>
      </c>
      <c r="AA117" s="74">
        <v>1</v>
      </c>
      <c r="AB117" s="74">
        <v>8</v>
      </c>
    </row>
    <row r="118" spans="1:28">
      <c r="A118" s="47">
        <v>39</v>
      </c>
      <c r="B118" s="48">
        <v>21300000</v>
      </c>
      <c r="Y118" s="73">
        <v>201</v>
      </c>
      <c r="Z118" s="73" t="s">
        <v>159</v>
      </c>
      <c r="AA118" s="74">
        <v>8</v>
      </c>
      <c r="AB118" s="74">
        <v>3</v>
      </c>
    </row>
    <row r="119" spans="1:28">
      <c r="A119" s="47">
        <v>40</v>
      </c>
      <c r="B119" s="48">
        <v>22000000</v>
      </c>
      <c r="Y119" s="73">
        <v>201</v>
      </c>
      <c r="Z119" s="73" t="s">
        <v>159</v>
      </c>
      <c r="AA119" s="74">
        <v>7</v>
      </c>
      <c r="AB119" s="74">
        <v>4</v>
      </c>
    </row>
    <row r="120" spans="1:28">
      <c r="A120" s="47">
        <v>41</v>
      </c>
      <c r="B120" s="48">
        <f t="shared" ref="B120:B129" si="10">B119+700000</f>
        <v>22700000</v>
      </c>
      <c r="Y120" s="73">
        <v>201</v>
      </c>
      <c r="Z120" s="73" t="s">
        <v>159</v>
      </c>
      <c r="AA120" s="74">
        <v>6</v>
      </c>
      <c r="AB120" s="74">
        <v>5</v>
      </c>
    </row>
    <row r="121" spans="1:28">
      <c r="A121" s="47">
        <v>42</v>
      </c>
      <c r="B121" s="48">
        <f t="shared" si="10"/>
        <v>23400000</v>
      </c>
      <c r="Y121" s="73">
        <v>201</v>
      </c>
      <c r="Z121" s="73" t="s">
        <v>159</v>
      </c>
      <c r="AA121" s="74">
        <v>5</v>
      </c>
      <c r="AB121" s="74">
        <v>6</v>
      </c>
    </row>
    <row r="122" spans="1:28">
      <c r="A122" s="47">
        <v>43</v>
      </c>
      <c r="B122" s="48">
        <f t="shared" si="10"/>
        <v>24100000</v>
      </c>
      <c r="Y122" s="73">
        <v>201</v>
      </c>
      <c r="Z122" s="73" t="s">
        <v>159</v>
      </c>
      <c r="AA122" s="74">
        <v>4</v>
      </c>
      <c r="AB122" s="74">
        <v>7</v>
      </c>
    </row>
    <row r="123" spans="1:28">
      <c r="A123" s="47">
        <v>44</v>
      </c>
      <c r="B123" s="48">
        <f t="shared" si="10"/>
        <v>24800000</v>
      </c>
      <c r="Y123" s="73">
        <v>201</v>
      </c>
      <c r="Z123" s="73" t="s">
        <v>159</v>
      </c>
      <c r="AA123" s="74">
        <v>3</v>
      </c>
      <c r="AB123" s="74">
        <v>7</v>
      </c>
    </row>
    <row r="124" spans="1:28">
      <c r="A124" s="47">
        <v>45</v>
      </c>
      <c r="B124" s="48">
        <f t="shared" si="10"/>
        <v>25500000</v>
      </c>
      <c r="Y124" s="73">
        <v>201</v>
      </c>
      <c r="Z124" s="73" t="s">
        <v>159</v>
      </c>
      <c r="AA124" s="74">
        <v>2</v>
      </c>
      <c r="AB124" s="74">
        <v>8</v>
      </c>
    </row>
    <row r="125" spans="1:28">
      <c r="A125" s="47">
        <v>46</v>
      </c>
      <c r="B125" s="48">
        <f t="shared" si="10"/>
        <v>26200000</v>
      </c>
      <c r="Y125" s="73">
        <v>201</v>
      </c>
      <c r="Z125" s="73" t="s">
        <v>159</v>
      </c>
      <c r="AA125" s="74">
        <v>1</v>
      </c>
      <c r="AB125" s="74">
        <v>8</v>
      </c>
    </row>
    <row r="126" spans="1:28">
      <c r="A126" s="47">
        <v>47</v>
      </c>
      <c r="B126" s="48">
        <f t="shared" si="10"/>
        <v>26900000</v>
      </c>
      <c r="Y126" s="73">
        <v>201</v>
      </c>
      <c r="Z126" s="73" t="s">
        <v>131</v>
      </c>
      <c r="AA126" s="74">
        <v>6</v>
      </c>
      <c r="AB126" s="75" t="s">
        <v>160</v>
      </c>
    </row>
    <row r="127" spans="1:28">
      <c r="A127" s="47">
        <v>48</v>
      </c>
      <c r="B127" s="48">
        <f t="shared" si="10"/>
        <v>27600000</v>
      </c>
      <c r="Y127" s="73">
        <v>201</v>
      </c>
      <c r="Z127" s="73" t="s">
        <v>131</v>
      </c>
      <c r="AA127" s="74">
        <v>5</v>
      </c>
      <c r="AB127" s="74">
        <v>7</v>
      </c>
    </row>
    <row r="128" spans="1:28">
      <c r="A128" s="47">
        <v>49</v>
      </c>
      <c r="B128" s="48">
        <f t="shared" si="10"/>
        <v>28300000</v>
      </c>
      <c r="Y128" s="73">
        <v>201</v>
      </c>
      <c r="Z128" s="73" t="s">
        <v>131</v>
      </c>
      <c r="AA128" s="74">
        <v>4</v>
      </c>
      <c r="AB128" s="74">
        <v>7</v>
      </c>
    </row>
    <row r="129" spans="1:28">
      <c r="A129" s="47">
        <v>50</v>
      </c>
      <c r="B129" s="48">
        <f t="shared" si="10"/>
        <v>29000000</v>
      </c>
      <c r="Y129" s="73">
        <v>201</v>
      </c>
      <c r="Z129" s="73" t="s">
        <v>131</v>
      </c>
      <c r="AA129" s="74">
        <v>3</v>
      </c>
      <c r="AB129" s="74">
        <v>8</v>
      </c>
    </row>
    <row r="130" spans="1:28">
      <c r="Y130" s="73">
        <v>201</v>
      </c>
      <c r="Z130" s="73" t="s">
        <v>131</v>
      </c>
      <c r="AA130" s="74">
        <v>2</v>
      </c>
      <c r="AB130" s="74">
        <v>8</v>
      </c>
    </row>
    <row r="131" spans="1:28">
      <c r="Y131" s="73">
        <v>201</v>
      </c>
      <c r="Z131" s="73" t="s">
        <v>131</v>
      </c>
      <c r="AA131" s="74">
        <v>1</v>
      </c>
      <c r="AB131" s="74">
        <v>8</v>
      </c>
    </row>
    <row r="132" spans="1:28">
      <c r="Y132" s="73">
        <v>202</v>
      </c>
      <c r="Z132" s="73" t="s">
        <v>159</v>
      </c>
      <c r="AA132" s="74">
        <v>8</v>
      </c>
      <c r="AB132" s="74">
        <v>3</v>
      </c>
    </row>
    <row r="133" spans="1:28">
      <c r="Y133" s="73">
        <v>202</v>
      </c>
      <c r="Z133" s="73" t="s">
        <v>159</v>
      </c>
      <c r="AA133" s="74">
        <v>7</v>
      </c>
      <c r="AB133" s="74">
        <v>4</v>
      </c>
    </row>
    <row r="134" spans="1:28">
      <c r="Y134" s="73">
        <v>202</v>
      </c>
      <c r="Z134" s="73" t="s">
        <v>159</v>
      </c>
      <c r="AA134" s="74">
        <v>6</v>
      </c>
      <c r="AB134" s="74">
        <v>5</v>
      </c>
    </row>
    <row r="135" spans="1:28">
      <c r="Y135" s="73">
        <v>202</v>
      </c>
      <c r="Z135" s="73" t="s">
        <v>159</v>
      </c>
      <c r="AA135" s="74">
        <v>5</v>
      </c>
      <c r="AB135" s="74">
        <v>6</v>
      </c>
    </row>
    <row r="136" spans="1:28">
      <c r="Y136" s="73">
        <v>202</v>
      </c>
      <c r="Z136" s="73" t="s">
        <v>159</v>
      </c>
      <c r="AA136" s="74">
        <v>4</v>
      </c>
      <c r="AB136" s="74">
        <v>7</v>
      </c>
    </row>
    <row r="137" spans="1:28">
      <c r="Y137" s="73">
        <v>202</v>
      </c>
      <c r="Z137" s="73" t="s">
        <v>159</v>
      </c>
      <c r="AA137" s="74">
        <v>3</v>
      </c>
      <c r="AB137" s="74">
        <v>7</v>
      </c>
    </row>
    <row r="138" spans="1:28">
      <c r="Y138" s="73">
        <v>202</v>
      </c>
      <c r="Z138" s="73" t="s">
        <v>159</v>
      </c>
      <c r="AA138" s="74">
        <v>2</v>
      </c>
      <c r="AB138" s="74">
        <v>8</v>
      </c>
    </row>
    <row r="139" spans="1:28">
      <c r="Y139" s="73">
        <v>202</v>
      </c>
      <c r="Z139" s="73" t="s">
        <v>159</v>
      </c>
      <c r="AA139" s="74">
        <v>1</v>
      </c>
      <c r="AB139" s="74">
        <v>8</v>
      </c>
    </row>
    <row r="140" spans="1:28">
      <c r="Y140" s="73">
        <v>202</v>
      </c>
      <c r="Z140" s="73" t="s">
        <v>131</v>
      </c>
      <c r="AA140" s="74">
        <v>5</v>
      </c>
      <c r="AB140" s="74">
        <v>6</v>
      </c>
    </row>
    <row r="141" spans="1:28">
      <c r="Y141" s="73">
        <v>202</v>
      </c>
      <c r="Z141" s="73" t="s">
        <v>131</v>
      </c>
      <c r="AA141" s="74">
        <v>4</v>
      </c>
      <c r="AB141" s="74">
        <v>7</v>
      </c>
    </row>
    <row r="142" spans="1:28">
      <c r="Y142" s="73">
        <v>202</v>
      </c>
      <c r="Z142" s="73" t="s">
        <v>131</v>
      </c>
      <c r="AA142" s="74">
        <v>3</v>
      </c>
      <c r="AB142" s="74">
        <v>7</v>
      </c>
    </row>
    <row r="143" spans="1:28">
      <c r="Y143" s="73">
        <v>202</v>
      </c>
      <c r="Z143" s="73" t="s">
        <v>131</v>
      </c>
      <c r="AA143" s="74">
        <v>2</v>
      </c>
      <c r="AB143" s="74">
        <v>8</v>
      </c>
    </row>
    <row r="144" spans="1:28">
      <c r="Y144" s="73">
        <v>202</v>
      </c>
      <c r="Z144" s="73" t="s">
        <v>131</v>
      </c>
      <c r="AA144" s="74">
        <v>1</v>
      </c>
      <c r="AB144" s="74">
        <v>8</v>
      </c>
    </row>
    <row r="145" spans="25:28">
      <c r="Y145" s="73">
        <v>203</v>
      </c>
      <c r="Z145" s="73" t="s">
        <v>159</v>
      </c>
      <c r="AA145" s="74">
        <v>7</v>
      </c>
      <c r="AB145" s="74">
        <v>4</v>
      </c>
    </row>
    <row r="146" spans="25:28">
      <c r="Y146" s="73">
        <v>203</v>
      </c>
      <c r="Z146" s="73" t="s">
        <v>159</v>
      </c>
      <c r="AA146" s="74">
        <v>6</v>
      </c>
      <c r="AB146" s="74">
        <v>5</v>
      </c>
    </row>
    <row r="147" spans="25:28">
      <c r="Y147" s="73">
        <v>203</v>
      </c>
      <c r="Z147" s="73" t="s">
        <v>159</v>
      </c>
      <c r="AA147" s="74">
        <v>5</v>
      </c>
      <c r="AB147" s="74">
        <v>6</v>
      </c>
    </row>
    <row r="148" spans="25:28">
      <c r="Y148" s="73">
        <v>203</v>
      </c>
      <c r="Z148" s="73" t="s">
        <v>159</v>
      </c>
      <c r="AA148" s="74">
        <v>4</v>
      </c>
      <c r="AB148" s="74">
        <v>7</v>
      </c>
    </row>
    <row r="149" spans="25:28">
      <c r="Y149" s="73">
        <v>203</v>
      </c>
      <c r="Z149" s="73" t="s">
        <v>159</v>
      </c>
      <c r="AA149" s="74">
        <v>3</v>
      </c>
      <c r="AB149" s="74">
        <v>8</v>
      </c>
    </row>
    <row r="150" spans="25:28">
      <c r="Y150" s="73">
        <v>203</v>
      </c>
      <c r="Z150" s="73" t="s">
        <v>159</v>
      </c>
      <c r="AA150" s="74">
        <v>2</v>
      </c>
      <c r="AB150" s="74">
        <v>8</v>
      </c>
    </row>
    <row r="151" spans="25:28">
      <c r="Y151" s="73">
        <v>203</v>
      </c>
      <c r="Z151" s="73" t="s">
        <v>159</v>
      </c>
      <c r="AA151" s="74">
        <v>1</v>
      </c>
      <c r="AB151" s="74">
        <v>8</v>
      </c>
    </row>
    <row r="152" spans="25:28">
      <c r="Y152" s="73">
        <v>203</v>
      </c>
      <c r="Z152" s="73" t="s">
        <v>131</v>
      </c>
      <c r="AA152" s="74">
        <v>4</v>
      </c>
      <c r="AB152" s="74">
        <v>7</v>
      </c>
    </row>
    <row r="153" spans="25:28">
      <c r="Y153" s="73">
        <v>203</v>
      </c>
      <c r="Z153" s="73" t="s">
        <v>131</v>
      </c>
      <c r="AA153" s="74">
        <v>3</v>
      </c>
      <c r="AB153" s="74">
        <v>8</v>
      </c>
    </row>
    <row r="154" spans="25:28">
      <c r="Y154" s="73">
        <v>203</v>
      </c>
      <c r="Z154" s="73" t="s">
        <v>131</v>
      </c>
      <c r="AA154" s="74">
        <v>2</v>
      </c>
      <c r="AB154" s="74">
        <v>8</v>
      </c>
    </row>
    <row r="155" spans="25:28">
      <c r="Y155" s="73">
        <v>203</v>
      </c>
      <c r="Z155" s="73" t="s">
        <v>131</v>
      </c>
      <c r="AA155" s="74">
        <v>1</v>
      </c>
      <c r="AB155" s="74">
        <v>8</v>
      </c>
    </row>
    <row r="156" spans="25:28">
      <c r="Y156" s="73">
        <v>204</v>
      </c>
      <c r="Z156" s="73" t="s">
        <v>159</v>
      </c>
      <c r="AA156" s="74">
        <v>6</v>
      </c>
      <c r="AB156" s="74">
        <v>3</v>
      </c>
    </row>
    <row r="157" spans="25:28">
      <c r="Y157" s="73">
        <v>204</v>
      </c>
      <c r="Z157" s="73" t="s">
        <v>159</v>
      </c>
      <c r="AA157" s="74">
        <v>5</v>
      </c>
      <c r="AB157" s="76" t="s">
        <v>161</v>
      </c>
    </row>
    <row r="158" spans="25:28">
      <c r="Y158" s="73">
        <v>204</v>
      </c>
      <c r="Z158" s="73" t="s">
        <v>159</v>
      </c>
      <c r="AA158" s="74">
        <v>4</v>
      </c>
      <c r="AB158" s="77" t="s">
        <v>162</v>
      </c>
    </row>
    <row r="159" spans="25:28">
      <c r="Y159" s="73">
        <v>204</v>
      </c>
      <c r="Z159" s="73" t="s">
        <v>159</v>
      </c>
      <c r="AA159" s="74">
        <v>3</v>
      </c>
      <c r="AB159" s="77" t="s">
        <v>163</v>
      </c>
    </row>
    <row r="160" spans="25:28">
      <c r="Y160" s="73">
        <v>204</v>
      </c>
      <c r="Z160" s="73" t="s">
        <v>159</v>
      </c>
      <c r="AA160" s="74">
        <v>2</v>
      </c>
      <c r="AB160" s="74">
        <v>8</v>
      </c>
    </row>
    <row r="161" spans="25:28">
      <c r="Y161" s="73">
        <v>204</v>
      </c>
      <c r="Z161" s="73" t="s">
        <v>159</v>
      </c>
      <c r="AA161" s="74">
        <v>1</v>
      </c>
      <c r="AB161" s="74">
        <v>8</v>
      </c>
    </row>
    <row r="162" spans="25:28">
      <c r="Y162" s="73">
        <v>204</v>
      </c>
      <c r="Z162" s="73" t="s">
        <v>131</v>
      </c>
      <c r="AA162" s="74">
        <v>5</v>
      </c>
      <c r="AB162" s="74">
        <v>7</v>
      </c>
    </row>
    <row r="163" spans="25:28">
      <c r="Y163" s="73">
        <v>204</v>
      </c>
      <c r="Z163" s="73" t="s">
        <v>131</v>
      </c>
      <c r="AA163" s="74">
        <v>4</v>
      </c>
      <c r="AB163" s="74">
        <v>8</v>
      </c>
    </row>
    <row r="164" spans="25:28">
      <c r="Y164" s="73">
        <v>204</v>
      </c>
      <c r="Z164" s="73" t="s">
        <v>131</v>
      </c>
      <c r="AA164" s="74">
        <v>3</v>
      </c>
      <c r="AB164" s="74">
        <v>8</v>
      </c>
    </row>
    <row r="165" spans="25:28">
      <c r="Y165" s="73">
        <v>204</v>
      </c>
      <c r="Z165" s="73" t="s">
        <v>131</v>
      </c>
      <c r="AA165" s="74">
        <v>2</v>
      </c>
      <c r="AB165" s="74">
        <v>8</v>
      </c>
    </row>
    <row r="166" spans="25:28">
      <c r="Y166" s="73">
        <v>204</v>
      </c>
      <c r="Z166" s="73" t="s">
        <v>131</v>
      </c>
      <c r="AA166" s="74">
        <v>1</v>
      </c>
      <c r="AB166" s="74">
        <v>8</v>
      </c>
    </row>
    <row r="167" spans="25:28">
      <c r="Y167" s="73">
        <v>205</v>
      </c>
      <c r="Z167" s="73" t="s">
        <v>159</v>
      </c>
      <c r="AA167" s="74">
        <v>8</v>
      </c>
      <c r="AB167" s="74">
        <v>3</v>
      </c>
    </row>
    <row r="168" spans="25:28">
      <c r="Y168" s="73">
        <v>205</v>
      </c>
      <c r="Z168" s="73" t="s">
        <v>159</v>
      </c>
      <c r="AA168" s="74">
        <v>7</v>
      </c>
      <c r="AB168" s="74">
        <v>4</v>
      </c>
    </row>
    <row r="169" spans="25:28">
      <c r="Y169" s="73">
        <v>205</v>
      </c>
      <c r="Z169" s="73" t="s">
        <v>159</v>
      </c>
      <c r="AA169" s="74">
        <v>6</v>
      </c>
      <c r="AB169" s="74">
        <v>5</v>
      </c>
    </row>
    <row r="170" spans="25:28">
      <c r="Y170" s="73">
        <v>205</v>
      </c>
      <c r="Z170" s="73" t="s">
        <v>159</v>
      </c>
      <c r="AA170" s="74">
        <v>5</v>
      </c>
      <c r="AB170" s="74">
        <v>6</v>
      </c>
    </row>
    <row r="171" spans="25:28">
      <c r="Y171" s="73">
        <v>205</v>
      </c>
      <c r="Z171" s="73" t="s">
        <v>159</v>
      </c>
      <c r="AA171" s="74">
        <v>4</v>
      </c>
      <c r="AB171" s="74">
        <v>7</v>
      </c>
    </row>
    <row r="172" spans="25:28">
      <c r="Y172" s="73">
        <v>205</v>
      </c>
      <c r="Z172" s="73" t="s">
        <v>159</v>
      </c>
      <c r="AA172" s="74">
        <v>3</v>
      </c>
      <c r="AB172" s="74">
        <v>8</v>
      </c>
    </row>
    <row r="173" spans="25:28">
      <c r="Y173" s="73">
        <v>205</v>
      </c>
      <c r="Z173" s="73" t="s">
        <v>159</v>
      </c>
      <c r="AA173" s="74">
        <v>2</v>
      </c>
      <c r="AB173" s="74">
        <v>8</v>
      </c>
    </row>
    <row r="174" spans="25:28">
      <c r="Y174" s="73">
        <v>205</v>
      </c>
      <c r="Z174" s="73" t="s">
        <v>159</v>
      </c>
      <c r="AA174" s="74">
        <v>1</v>
      </c>
      <c r="AB174" s="74">
        <v>8</v>
      </c>
    </row>
    <row r="175" spans="25:28">
      <c r="Y175" s="73">
        <v>205</v>
      </c>
      <c r="Z175" s="73" t="s">
        <v>131</v>
      </c>
      <c r="AA175" s="74">
        <v>4</v>
      </c>
      <c r="AB175" s="74">
        <v>7</v>
      </c>
    </row>
    <row r="176" spans="25:28">
      <c r="Y176" s="73">
        <v>205</v>
      </c>
      <c r="Z176" s="73" t="s">
        <v>131</v>
      </c>
      <c r="AA176" s="74">
        <v>3</v>
      </c>
      <c r="AB176" s="74">
        <v>8</v>
      </c>
    </row>
    <row r="177" spans="25:28">
      <c r="Y177" s="73">
        <v>205</v>
      </c>
      <c r="Z177" s="73" t="s">
        <v>131</v>
      </c>
      <c r="AA177" s="74">
        <v>2</v>
      </c>
      <c r="AB177" s="74">
        <v>8</v>
      </c>
    </row>
    <row r="178" spans="25:28">
      <c r="Y178" s="73">
        <v>205</v>
      </c>
      <c r="Z178" s="73" t="s">
        <v>131</v>
      </c>
      <c r="AA178" s="74">
        <v>1</v>
      </c>
      <c r="AB178" s="74">
        <v>8</v>
      </c>
    </row>
    <row r="179" spans="25:28">
      <c r="Y179" s="73">
        <v>206</v>
      </c>
      <c r="Z179" s="73" t="s">
        <v>159</v>
      </c>
      <c r="AA179" s="74">
        <v>8</v>
      </c>
      <c r="AB179" s="74">
        <v>3</v>
      </c>
    </row>
    <row r="180" spans="25:28">
      <c r="Y180" s="73">
        <v>206</v>
      </c>
      <c r="Z180" s="73" t="s">
        <v>159</v>
      </c>
      <c r="AA180" s="74">
        <v>7</v>
      </c>
      <c r="AB180" s="74">
        <v>4</v>
      </c>
    </row>
    <row r="181" spans="25:28">
      <c r="Y181" s="73">
        <v>206</v>
      </c>
      <c r="Z181" s="73" t="s">
        <v>159</v>
      </c>
      <c r="AA181" s="74">
        <v>6</v>
      </c>
      <c r="AB181" s="74">
        <v>5</v>
      </c>
    </row>
    <row r="182" spans="25:28">
      <c r="Y182" s="73">
        <v>206</v>
      </c>
      <c r="Z182" s="73" t="s">
        <v>159</v>
      </c>
      <c r="AA182" s="74">
        <v>5</v>
      </c>
      <c r="AB182" s="74">
        <v>6</v>
      </c>
    </row>
    <row r="183" spans="25:28">
      <c r="Y183" s="73">
        <v>206</v>
      </c>
      <c r="Z183" s="73" t="s">
        <v>159</v>
      </c>
      <c r="AA183" s="74">
        <v>4</v>
      </c>
      <c r="AB183" s="74">
        <v>7</v>
      </c>
    </row>
    <row r="184" spans="25:28">
      <c r="Y184" s="73">
        <v>206</v>
      </c>
      <c r="Z184" s="73" t="s">
        <v>159</v>
      </c>
      <c r="AA184" s="74">
        <v>3</v>
      </c>
      <c r="AB184" s="74">
        <v>7</v>
      </c>
    </row>
    <row r="185" spans="25:28">
      <c r="Y185" s="73">
        <v>206</v>
      </c>
      <c r="Z185" s="73" t="s">
        <v>159</v>
      </c>
      <c r="AA185" s="74">
        <v>2</v>
      </c>
      <c r="AB185" s="74">
        <v>8</v>
      </c>
    </row>
    <row r="186" spans="25:28">
      <c r="Y186" s="73">
        <v>206</v>
      </c>
      <c r="Z186" s="73" t="s">
        <v>159</v>
      </c>
      <c r="AA186" s="74">
        <v>1</v>
      </c>
      <c r="AB186" s="74">
        <v>8</v>
      </c>
    </row>
    <row r="187" spans="25:28">
      <c r="Y187" s="73">
        <v>206</v>
      </c>
      <c r="Z187" s="73" t="s">
        <v>131</v>
      </c>
      <c r="AA187" s="74">
        <v>5</v>
      </c>
      <c r="AB187" s="74">
        <v>6</v>
      </c>
    </row>
    <row r="188" spans="25:28">
      <c r="Y188" s="73">
        <v>206</v>
      </c>
      <c r="Z188" s="73" t="s">
        <v>131</v>
      </c>
      <c r="AA188" s="74">
        <v>4</v>
      </c>
      <c r="AB188" s="74">
        <v>7</v>
      </c>
    </row>
    <row r="189" spans="25:28">
      <c r="Y189" s="73">
        <v>206</v>
      </c>
      <c r="Z189" s="73" t="s">
        <v>131</v>
      </c>
      <c r="AA189" s="74">
        <v>3</v>
      </c>
      <c r="AB189" s="74" t="s">
        <v>163</v>
      </c>
    </row>
    <row r="190" spans="25:28">
      <c r="Y190" s="73">
        <v>206</v>
      </c>
      <c r="Z190" s="73" t="s">
        <v>131</v>
      </c>
      <c r="AA190" s="74">
        <v>2</v>
      </c>
      <c r="AB190" s="74">
        <v>8</v>
      </c>
    </row>
    <row r="191" spans="25:28">
      <c r="Y191" s="73">
        <v>206</v>
      </c>
      <c r="Z191" s="73" t="s">
        <v>131</v>
      </c>
      <c r="AA191" s="74">
        <v>1</v>
      </c>
      <c r="AB191" s="74">
        <v>8</v>
      </c>
    </row>
    <row r="192" spans="25:28">
      <c r="Y192" s="73">
        <v>207</v>
      </c>
      <c r="Z192" s="73" t="s">
        <v>159</v>
      </c>
      <c r="AA192" s="74">
        <v>8</v>
      </c>
      <c r="AB192" s="74">
        <v>3</v>
      </c>
    </row>
    <row r="193" spans="25:28">
      <c r="Y193" s="73">
        <v>207</v>
      </c>
      <c r="Z193" s="73" t="s">
        <v>159</v>
      </c>
      <c r="AA193" s="74">
        <v>7</v>
      </c>
      <c r="AB193" s="74">
        <v>4</v>
      </c>
    </row>
    <row r="194" spans="25:28">
      <c r="Y194" s="73">
        <v>207</v>
      </c>
      <c r="Z194" s="73" t="s">
        <v>159</v>
      </c>
      <c r="AA194" s="74">
        <v>6</v>
      </c>
      <c r="AB194" s="74">
        <v>5</v>
      </c>
    </row>
    <row r="195" spans="25:28">
      <c r="Y195" s="73">
        <v>207</v>
      </c>
      <c r="Z195" s="73" t="s">
        <v>159</v>
      </c>
      <c r="AA195" s="74">
        <v>5</v>
      </c>
      <c r="AB195" s="74">
        <v>6</v>
      </c>
    </row>
    <row r="196" spans="25:28">
      <c r="Y196" s="73">
        <v>207</v>
      </c>
      <c r="Z196" s="73" t="s">
        <v>159</v>
      </c>
      <c r="AA196" s="74">
        <v>4</v>
      </c>
      <c r="AB196" s="74">
        <v>7</v>
      </c>
    </row>
    <row r="197" spans="25:28">
      <c r="Y197" s="73">
        <v>207</v>
      </c>
      <c r="Z197" s="73" t="s">
        <v>159</v>
      </c>
      <c r="AA197" s="74">
        <v>3</v>
      </c>
      <c r="AB197" s="74">
        <v>8</v>
      </c>
    </row>
    <row r="198" spans="25:28">
      <c r="Y198" s="73">
        <v>207</v>
      </c>
      <c r="Z198" s="73" t="s">
        <v>159</v>
      </c>
      <c r="AA198" s="74">
        <v>2</v>
      </c>
      <c r="AB198" s="74">
        <v>8</v>
      </c>
    </row>
    <row r="199" spans="25:28">
      <c r="Y199" s="73">
        <v>207</v>
      </c>
      <c r="Z199" s="73" t="s">
        <v>159</v>
      </c>
      <c r="AA199" s="74">
        <v>1</v>
      </c>
      <c r="AB199" s="74">
        <v>8</v>
      </c>
    </row>
    <row r="200" spans="25:28">
      <c r="Y200" s="73">
        <v>207</v>
      </c>
      <c r="Z200" s="73" t="s">
        <v>131</v>
      </c>
      <c r="AA200" s="74">
        <v>4</v>
      </c>
      <c r="AB200" s="74">
        <v>7</v>
      </c>
    </row>
    <row r="201" spans="25:28">
      <c r="Y201" s="73">
        <v>207</v>
      </c>
      <c r="Z201" s="73" t="s">
        <v>131</v>
      </c>
      <c r="AA201" s="74">
        <v>3</v>
      </c>
      <c r="AB201" s="74" t="s">
        <v>163</v>
      </c>
    </row>
    <row r="202" spans="25:28">
      <c r="Y202" s="73">
        <v>207</v>
      </c>
      <c r="Z202" s="73" t="s">
        <v>131</v>
      </c>
      <c r="AA202" s="74">
        <v>2</v>
      </c>
      <c r="AB202" s="74">
        <v>8</v>
      </c>
    </row>
    <row r="203" spans="25:28">
      <c r="Y203" s="73">
        <v>207</v>
      </c>
      <c r="Z203" s="73" t="s">
        <v>131</v>
      </c>
      <c r="AA203" s="74">
        <v>1</v>
      </c>
      <c r="AB203" s="74">
        <v>8</v>
      </c>
    </row>
    <row r="204" spans="25:28">
      <c r="Y204" s="73">
        <v>208</v>
      </c>
      <c r="Z204" s="73" t="s">
        <v>159</v>
      </c>
      <c r="AA204" s="74">
        <v>8</v>
      </c>
      <c r="AB204" s="74">
        <v>3</v>
      </c>
    </row>
    <row r="205" spans="25:28">
      <c r="Y205" s="73">
        <v>208</v>
      </c>
      <c r="Z205" s="73" t="s">
        <v>159</v>
      </c>
      <c r="AA205" s="74">
        <v>7</v>
      </c>
      <c r="AB205" s="74">
        <v>4</v>
      </c>
    </row>
    <row r="206" spans="25:28">
      <c r="Y206" s="73">
        <v>208</v>
      </c>
      <c r="Z206" s="73" t="s">
        <v>159</v>
      </c>
      <c r="AA206" s="74">
        <v>6</v>
      </c>
      <c r="AB206" s="74">
        <v>5</v>
      </c>
    </row>
    <row r="207" spans="25:28">
      <c r="Y207" s="73">
        <v>208</v>
      </c>
      <c r="Z207" s="73" t="s">
        <v>159</v>
      </c>
      <c r="AA207" s="74">
        <v>5</v>
      </c>
      <c r="AB207" s="74">
        <v>6</v>
      </c>
    </row>
    <row r="208" spans="25:28">
      <c r="Y208" s="73">
        <v>208</v>
      </c>
      <c r="Z208" s="73" t="s">
        <v>159</v>
      </c>
      <c r="AA208" s="74">
        <v>4</v>
      </c>
      <c r="AB208" s="74">
        <v>7</v>
      </c>
    </row>
    <row r="209" spans="25:28">
      <c r="Y209" s="73">
        <v>208</v>
      </c>
      <c r="Z209" s="73" t="s">
        <v>159</v>
      </c>
      <c r="AA209" s="74">
        <v>3</v>
      </c>
      <c r="AB209" s="74">
        <v>7</v>
      </c>
    </row>
    <row r="210" spans="25:28">
      <c r="Y210" s="73">
        <v>208</v>
      </c>
      <c r="Z210" s="73" t="s">
        <v>159</v>
      </c>
      <c r="AA210" s="74">
        <v>2</v>
      </c>
      <c r="AB210" s="74">
        <v>8</v>
      </c>
    </row>
    <row r="211" spans="25:28">
      <c r="Y211" s="73">
        <v>208</v>
      </c>
      <c r="Z211" s="73" t="s">
        <v>159</v>
      </c>
      <c r="AA211" s="74">
        <v>1</v>
      </c>
      <c r="AB211" s="74">
        <v>8</v>
      </c>
    </row>
    <row r="212" spans="25:28">
      <c r="Y212" s="73">
        <v>208</v>
      </c>
      <c r="Z212" s="73" t="s">
        <v>131</v>
      </c>
      <c r="AA212" s="74">
        <v>5</v>
      </c>
      <c r="AB212" s="74">
        <v>6</v>
      </c>
    </row>
    <row r="213" spans="25:28">
      <c r="Y213" s="73">
        <v>208</v>
      </c>
      <c r="Z213" s="73" t="s">
        <v>131</v>
      </c>
      <c r="AA213" s="74">
        <v>4</v>
      </c>
      <c r="AB213" s="74">
        <v>7</v>
      </c>
    </row>
    <row r="214" spans="25:28">
      <c r="Y214" s="73">
        <v>208</v>
      </c>
      <c r="Z214" s="73" t="s">
        <v>131</v>
      </c>
      <c r="AA214" s="74">
        <v>3</v>
      </c>
      <c r="AB214" s="74">
        <v>7</v>
      </c>
    </row>
    <row r="215" spans="25:28">
      <c r="Y215" s="73">
        <v>208</v>
      </c>
      <c r="Z215" s="73" t="s">
        <v>131</v>
      </c>
      <c r="AA215" s="74">
        <v>2</v>
      </c>
      <c r="AB215" s="74">
        <v>8</v>
      </c>
    </row>
    <row r="216" spans="25:28">
      <c r="Y216" s="73">
        <v>208</v>
      </c>
      <c r="Z216" s="73" t="s">
        <v>131</v>
      </c>
      <c r="AA216" s="74">
        <v>1</v>
      </c>
      <c r="AB216" s="74">
        <v>8</v>
      </c>
    </row>
    <row r="217" spans="25:28">
      <c r="Y217" s="73">
        <v>209</v>
      </c>
      <c r="Z217" s="73" t="s">
        <v>159</v>
      </c>
      <c r="AA217" s="74">
        <v>8</v>
      </c>
      <c r="AB217" s="74">
        <v>3</v>
      </c>
    </row>
    <row r="218" spans="25:28">
      <c r="Y218" s="73">
        <v>209</v>
      </c>
      <c r="Z218" s="73" t="s">
        <v>159</v>
      </c>
      <c r="AA218" s="74">
        <v>7</v>
      </c>
      <c r="AB218" s="74">
        <v>4</v>
      </c>
    </row>
    <row r="219" spans="25:28">
      <c r="Y219" s="73">
        <v>209</v>
      </c>
      <c r="Z219" s="73" t="s">
        <v>159</v>
      </c>
      <c r="AA219" s="74">
        <v>6</v>
      </c>
      <c r="AB219" s="74">
        <v>5</v>
      </c>
    </row>
    <row r="220" spans="25:28">
      <c r="Y220" s="73">
        <v>209</v>
      </c>
      <c r="Z220" s="73" t="s">
        <v>159</v>
      </c>
      <c r="AA220" s="74">
        <v>5</v>
      </c>
      <c r="AB220" s="74">
        <v>6</v>
      </c>
    </row>
    <row r="221" spans="25:28">
      <c r="Y221" s="73">
        <v>209</v>
      </c>
      <c r="Z221" s="73" t="s">
        <v>159</v>
      </c>
      <c r="AA221" s="74">
        <v>4</v>
      </c>
      <c r="AB221" s="74">
        <v>7</v>
      </c>
    </row>
    <row r="222" spans="25:28">
      <c r="Y222" s="73">
        <v>209</v>
      </c>
      <c r="Z222" s="73" t="s">
        <v>159</v>
      </c>
      <c r="AA222" s="74">
        <v>3</v>
      </c>
      <c r="AB222" s="74">
        <v>7</v>
      </c>
    </row>
    <row r="223" spans="25:28">
      <c r="Y223" s="73">
        <v>209</v>
      </c>
      <c r="Z223" s="73" t="s">
        <v>159</v>
      </c>
      <c r="AA223" s="74">
        <v>2</v>
      </c>
      <c r="AB223" s="74">
        <v>8</v>
      </c>
    </row>
    <row r="224" spans="25:28">
      <c r="Y224" s="73">
        <v>209</v>
      </c>
      <c r="Z224" s="73" t="s">
        <v>159</v>
      </c>
      <c r="AA224" s="74">
        <v>1</v>
      </c>
      <c r="AB224" s="74">
        <v>8</v>
      </c>
    </row>
    <row r="225" spans="25:28">
      <c r="Y225" s="73">
        <v>209</v>
      </c>
      <c r="Z225" s="73" t="s">
        <v>131</v>
      </c>
      <c r="AA225" s="74">
        <v>4</v>
      </c>
      <c r="AB225" s="74">
        <v>7</v>
      </c>
    </row>
    <row r="226" spans="25:28">
      <c r="Y226" s="73">
        <v>209</v>
      </c>
      <c r="Z226" s="73" t="s">
        <v>131</v>
      </c>
      <c r="AA226" s="74">
        <v>3</v>
      </c>
      <c r="AB226" s="74" t="s">
        <v>163</v>
      </c>
    </row>
    <row r="227" spans="25:28">
      <c r="Y227" s="73">
        <v>209</v>
      </c>
      <c r="Z227" s="73" t="s">
        <v>131</v>
      </c>
      <c r="AA227" s="74">
        <v>2</v>
      </c>
      <c r="AB227" s="74">
        <v>8</v>
      </c>
    </row>
    <row r="228" spans="25:28">
      <c r="Y228" s="73">
        <v>209</v>
      </c>
      <c r="Z228" s="73" t="s">
        <v>131</v>
      </c>
      <c r="AA228" s="74">
        <v>1</v>
      </c>
      <c r="AB228" s="74">
        <v>8</v>
      </c>
    </row>
    <row r="229" spans="25:28">
      <c r="Y229" s="73">
        <v>210</v>
      </c>
      <c r="Z229" s="73" t="s">
        <v>159</v>
      </c>
      <c r="AA229" s="74">
        <v>8</v>
      </c>
      <c r="AB229" s="74">
        <v>3</v>
      </c>
    </row>
    <row r="230" spans="25:28">
      <c r="Y230" s="73">
        <v>210</v>
      </c>
      <c r="Z230" s="73" t="s">
        <v>159</v>
      </c>
      <c r="AA230" s="74">
        <v>7</v>
      </c>
      <c r="AB230" s="74">
        <v>4</v>
      </c>
    </row>
    <row r="231" spans="25:28">
      <c r="Y231" s="73">
        <v>210</v>
      </c>
      <c r="Z231" s="73" t="s">
        <v>159</v>
      </c>
      <c r="AA231" s="74">
        <v>6</v>
      </c>
      <c r="AB231" s="74">
        <v>5</v>
      </c>
    </row>
    <row r="232" spans="25:28">
      <c r="Y232" s="73">
        <v>210</v>
      </c>
      <c r="Z232" s="73" t="s">
        <v>159</v>
      </c>
      <c r="AA232" s="74">
        <v>5</v>
      </c>
      <c r="AB232" s="74">
        <v>6</v>
      </c>
    </row>
    <row r="233" spans="25:28">
      <c r="Y233" s="73">
        <v>210</v>
      </c>
      <c r="Z233" s="73" t="s">
        <v>159</v>
      </c>
      <c r="AA233" s="74">
        <v>4</v>
      </c>
      <c r="AB233" s="74">
        <v>7</v>
      </c>
    </row>
    <row r="234" spans="25:28">
      <c r="Y234" s="73">
        <v>210</v>
      </c>
      <c r="Z234" s="73" t="s">
        <v>159</v>
      </c>
      <c r="AA234" s="74">
        <v>3</v>
      </c>
      <c r="AB234" s="74">
        <v>7</v>
      </c>
    </row>
    <row r="235" spans="25:28">
      <c r="Y235" s="73">
        <v>210</v>
      </c>
      <c r="Z235" s="73" t="s">
        <v>159</v>
      </c>
      <c r="AA235" s="74">
        <v>2</v>
      </c>
      <c r="AB235" s="74">
        <v>8</v>
      </c>
    </row>
    <row r="236" spans="25:28">
      <c r="Y236" s="73">
        <v>210</v>
      </c>
      <c r="Z236" s="73" t="s">
        <v>159</v>
      </c>
      <c r="AA236" s="74">
        <v>1</v>
      </c>
      <c r="AB236" s="74">
        <v>8</v>
      </c>
    </row>
    <row r="237" spans="25:28">
      <c r="Y237" s="73">
        <v>210</v>
      </c>
      <c r="Z237" s="73" t="s">
        <v>131</v>
      </c>
      <c r="AA237" s="74">
        <v>4</v>
      </c>
      <c r="AB237" s="74">
        <v>7</v>
      </c>
    </row>
    <row r="238" spans="25:28">
      <c r="Y238" s="73">
        <v>210</v>
      </c>
      <c r="Z238" s="73" t="s">
        <v>131</v>
      </c>
      <c r="AA238" s="74">
        <v>3</v>
      </c>
      <c r="AB238" s="74">
        <v>8</v>
      </c>
    </row>
    <row r="239" spans="25:28">
      <c r="Y239" s="73">
        <v>210</v>
      </c>
      <c r="Z239" s="73" t="s">
        <v>131</v>
      </c>
      <c r="AA239" s="74">
        <v>2</v>
      </c>
      <c r="AB239" s="74">
        <v>8</v>
      </c>
    </row>
    <row r="240" spans="25:28">
      <c r="Y240" s="73">
        <v>210</v>
      </c>
      <c r="Z240" s="73" t="s">
        <v>131</v>
      </c>
      <c r="AA240" s="74">
        <v>1</v>
      </c>
      <c r="AB240" s="74">
        <v>8</v>
      </c>
    </row>
    <row r="241" spans="25:28">
      <c r="Y241" s="73">
        <v>211</v>
      </c>
      <c r="Z241" s="73" t="s">
        <v>159</v>
      </c>
      <c r="AA241" s="74">
        <v>7</v>
      </c>
      <c r="AB241" s="74">
        <v>4</v>
      </c>
    </row>
    <row r="242" spans="25:28">
      <c r="Y242" s="73">
        <v>211</v>
      </c>
      <c r="Z242" s="73" t="s">
        <v>159</v>
      </c>
      <c r="AA242" s="74">
        <v>6</v>
      </c>
      <c r="AB242" s="74">
        <v>5</v>
      </c>
    </row>
    <row r="243" spans="25:28">
      <c r="Y243" s="73">
        <v>211</v>
      </c>
      <c r="Z243" s="73" t="s">
        <v>159</v>
      </c>
      <c r="AA243" s="74">
        <v>5</v>
      </c>
      <c r="AB243" s="74">
        <v>6</v>
      </c>
    </row>
    <row r="244" spans="25:28">
      <c r="Y244" s="73">
        <v>211</v>
      </c>
      <c r="Z244" s="73" t="s">
        <v>159</v>
      </c>
      <c r="AA244" s="74">
        <v>4</v>
      </c>
      <c r="AB244" s="74">
        <v>7</v>
      </c>
    </row>
    <row r="245" spans="25:28">
      <c r="Y245" s="73">
        <v>211</v>
      </c>
      <c r="Z245" s="73" t="s">
        <v>159</v>
      </c>
      <c r="AA245" s="74">
        <v>3</v>
      </c>
      <c r="AB245" s="74">
        <v>7</v>
      </c>
    </row>
    <row r="246" spans="25:28">
      <c r="Y246" s="73">
        <v>211</v>
      </c>
      <c r="Z246" s="73" t="s">
        <v>159</v>
      </c>
      <c r="AA246" s="74">
        <v>2</v>
      </c>
      <c r="AB246" s="74">
        <v>8</v>
      </c>
    </row>
    <row r="247" spans="25:28">
      <c r="Y247" s="73">
        <v>211</v>
      </c>
      <c r="Z247" s="73" t="s">
        <v>159</v>
      </c>
      <c r="AA247" s="74">
        <v>1</v>
      </c>
      <c r="AB247" s="74">
        <v>8</v>
      </c>
    </row>
    <row r="248" spans="25:28">
      <c r="Y248" s="73">
        <v>211</v>
      </c>
      <c r="Z248" s="73" t="s">
        <v>131</v>
      </c>
      <c r="AA248" s="74">
        <v>4</v>
      </c>
      <c r="AB248" s="74">
        <v>7</v>
      </c>
    </row>
    <row r="249" spans="25:28">
      <c r="Y249" s="73">
        <v>211</v>
      </c>
      <c r="Z249" s="73" t="s">
        <v>131</v>
      </c>
      <c r="AA249" s="74">
        <v>3</v>
      </c>
      <c r="AB249" s="74">
        <v>8</v>
      </c>
    </row>
    <row r="250" spans="25:28">
      <c r="Y250" s="73">
        <v>211</v>
      </c>
      <c r="Z250" s="73" t="s">
        <v>131</v>
      </c>
      <c r="AA250" s="74">
        <v>2</v>
      </c>
      <c r="AB250" s="74">
        <v>8</v>
      </c>
    </row>
    <row r="251" spans="25:28">
      <c r="Y251" s="73">
        <v>211</v>
      </c>
      <c r="Z251" s="73" t="s">
        <v>131</v>
      </c>
      <c r="AA251" s="74">
        <v>1</v>
      </c>
      <c r="AB251" s="74">
        <v>8</v>
      </c>
    </row>
    <row r="252" spans="25:28">
      <c r="Y252" s="73">
        <v>212</v>
      </c>
      <c r="Z252" s="73" t="s">
        <v>159</v>
      </c>
      <c r="AA252" s="74">
        <v>7</v>
      </c>
      <c r="AB252" s="74">
        <v>3</v>
      </c>
    </row>
    <row r="253" spans="25:28">
      <c r="Y253" s="73">
        <v>212</v>
      </c>
      <c r="Z253" s="73" t="s">
        <v>159</v>
      </c>
      <c r="AA253" s="74">
        <v>6</v>
      </c>
      <c r="AB253" s="74">
        <v>5</v>
      </c>
    </row>
    <row r="254" spans="25:28">
      <c r="Y254" s="73">
        <v>212</v>
      </c>
      <c r="Z254" s="73" t="s">
        <v>159</v>
      </c>
      <c r="AA254" s="74">
        <v>5</v>
      </c>
      <c r="AB254" s="74">
        <v>6</v>
      </c>
    </row>
    <row r="255" spans="25:28">
      <c r="Y255" s="73">
        <v>212</v>
      </c>
      <c r="Z255" s="73" t="s">
        <v>159</v>
      </c>
      <c r="AA255" s="74">
        <v>4</v>
      </c>
      <c r="AB255" s="74">
        <v>7</v>
      </c>
    </row>
    <row r="256" spans="25:28">
      <c r="Y256" s="73">
        <v>212</v>
      </c>
      <c r="Z256" s="73" t="s">
        <v>159</v>
      </c>
      <c r="AA256" s="74">
        <v>3</v>
      </c>
      <c r="AB256" s="74">
        <v>7</v>
      </c>
    </row>
    <row r="257" spans="25:28">
      <c r="Y257" s="73">
        <v>212</v>
      </c>
      <c r="Z257" s="73" t="s">
        <v>159</v>
      </c>
      <c r="AA257" s="74">
        <v>2</v>
      </c>
      <c r="AB257" s="74">
        <v>8</v>
      </c>
    </row>
    <row r="258" spans="25:28">
      <c r="Y258" s="73">
        <v>212</v>
      </c>
      <c r="Z258" s="73" t="s">
        <v>159</v>
      </c>
      <c r="AA258" s="74">
        <v>1</v>
      </c>
      <c r="AB258" s="74">
        <v>8</v>
      </c>
    </row>
    <row r="259" spans="25:28">
      <c r="Y259" s="73">
        <v>212</v>
      </c>
      <c r="Z259" s="73" t="s">
        <v>131</v>
      </c>
      <c r="AA259" s="74">
        <v>4</v>
      </c>
      <c r="AB259" s="74">
        <v>7</v>
      </c>
    </row>
    <row r="260" spans="25:28">
      <c r="Y260" s="73">
        <v>212</v>
      </c>
      <c r="Z260" s="73" t="s">
        <v>131</v>
      </c>
      <c r="AA260" s="74">
        <v>3</v>
      </c>
      <c r="AB260" s="74">
        <v>7</v>
      </c>
    </row>
    <row r="261" spans="25:28">
      <c r="Y261" s="73">
        <v>212</v>
      </c>
      <c r="Z261" s="73" t="s">
        <v>131</v>
      </c>
      <c r="AA261" s="74">
        <v>2</v>
      </c>
      <c r="AB261" s="74">
        <v>8</v>
      </c>
    </row>
    <row r="262" spans="25:28">
      <c r="Y262" s="73">
        <v>212</v>
      </c>
      <c r="Z262" s="73" t="s">
        <v>131</v>
      </c>
      <c r="AA262" s="74">
        <v>1</v>
      </c>
      <c r="AB262" s="74">
        <v>8</v>
      </c>
    </row>
    <row r="263" spans="25:28">
      <c r="Y263" s="73">
        <v>213</v>
      </c>
      <c r="Z263" s="73" t="s">
        <v>159</v>
      </c>
      <c r="AA263" s="74">
        <v>8</v>
      </c>
      <c r="AB263" s="74">
        <v>3</v>
      </c>
    </row>
    <row r="264" spans="25:28">
      <c r="Y264" s="73">
        <v>213</v>
      </c>
      <c r="Z264" s="73" t="s">
        <v>159</v>
      </c>
      <c r="AA264" s="74">
        <v>7</v>
      </c>
      <c r="AB264" s="74">
        <v>4</v>
      </c>
    </row>
    <row r="265" spans="25:28">
      <c r="Y265" s="73">
        <v>213</v>
      </c>
      <c r="Z265" s="73" t="s">
        <v>159</v>
      </c>
      <c r="AA265" s="74">
        <v>6</v>
      </c>
      <c r="AB265" s="74">
        <v>5</v>
      </c>
    </row>
    <row r="266" spans="25:28">
      <c r="Y266" s="73">
        <v>213</v>
      </c>
      <c r="Z266" s="73" t="s">
        <v>159</v>
      </c>
      <c r="AA266" s="74">
        <v>5</v>
      </c>
      <c r="AB266" s="74">
        <v>6</v>
      </c>
    </row>
    <row r="267" spans="25:28">
      <c r="Y267" s="73">
        <v>213</v>
      </c>
      <c r="Z267" s="73" t="s">
        <v>159</v>
      </c>
      <c r="AA267" s="74">
        <v>4</v>
      </c>
      <c r="AB267" s="74">
        <v>7</v>
      </c>
    </row>
    <row r="268" spans="25:28">
      <c r="Y268" s="73">
        <v>213</v>
      </c>
      <c r="Z268" s="73" t="s">
        <v>159</v>
      </c>
      <c r="AA268" s="74">
        <v>3</v>
      </c>
      <c r="AB268" s="74">
        <v>8</v>
      </c>
    </row>
    <row r="269" spans="25:28">
      <c r="Y269" s="73">
        <v>213</v>
      </c>
      <c r="Z269" s="73" t="s">
        <v>159</v>
      </c>
      <c r="AA269" s="74">
        <v>2</v>
      </c>
      <c r="AB269" s="74">
        <v>8</v>
      </c>
    </row>
    <row r="270" spans="25:28">
      <c r="Y270" s="73">
        <v>213</v>
      </c>
      <c r="Z270" s="73" t="s">
        <v>159</v>
      </c>
      <c r="AA270" s="74">
        <v>1</v>
      </c>
      <c r="AB270" s="74">
        <v>8</v>
      </c>
    </row>
    <row r="271" spans="25:28">
      <c r="Y271" s="73">
        <v>213</v>
      </c>
      <c r="Z271" s="73" t="s">
        <v>131</v>
      </c>
      <c r="AA271" s="74">
        <v>6</v>
      </c>
      <c r="AB271" s="74">
        <v>7</v>
      </c>
    </row>
    <row r="272" spans="25:28">
      <c r="Y272" s="73">
        <v>213</v>
      </c>
      <c r="Z272" s="73" t="s">
        <v>131</v>
      </c>
      <c r="AA272" s="74">
        <v>5</v>
      </c>
      <c r="AB272" s="74">
        <v>8</v>
      </c>
    </row>
    <row r="273" spans="25:28">
      <c r="Y273" s="73">
        <v>213</v>
      </c>
      <c r="Z273" s="73" t="s">
        <v>131</v>
      </c>
      <c r="AA273" s="74">
        <v>4</v>
      </c>
      <c r="AB273" s="74">
        <v>8</v>
      </c>
    </row>
    <row r="274" spans="25:28">
      <c r="Y274" s="73">
        <v>213</v>
      </c>
      <c r="Z274" s="73" t="s">
        <v>131</v>
      </c>
      <c r="AA274" s="74">
        <v>3</v>
      </c>
      <c r="AB274" s="74">
        <v>8</v>
      </c>
    </row>
    <row r="275" spans="25:28">
      <c r="Y275" s="73">
        <v>213</v>
      </c>
      <c r="Z275" s="73" t="s">
        <v>131</v>
      </c>
      <c r="AA275" s="74">
        <v>2</v>
      </c>
      <c r="AB275" s="74">
        <v>8</v>
      </c>
    </row>
    <row r="276" spans="25:28">
      <c r="Y276" s="73">
        <v>213</v>
      </c>
      <c r="Z276" s="73" t="s">
        <v>131</v>
      </c>
      <c r="AA276" s="74">
        <v>1</v>
      </c>
      <c r="AB276" s="74">
        <v>8</v>
      </c>
    </row>
    <row r="277" spans="25:28">
      <c r="Y277" s="73">
        <v>214</v>
      </c>
      <c r="Z277" s="73" t="s">
        <v>159</v>
      </c>
      <c r="AA277" s="74">
        <v>7</v>
      </c>
      <c r="AB277" s="74">
        <v>4</v>
      </c>
    </row>
    <row r="278" spans="25:28">
      <c r="Y278" s="73">
        <v>214</v>
      </c>
      <c r="Z278" s="73" t="s">
        <v>159</v>
      </c>
      <c r="AA278" s="74">
        <v>6</v>
      </c>
      <c r="AB278" s="74">
        <v>5</v>
      </c>
    </row>
    <row r="279" spans="25:28">
      <c r="Y279" s="73">
        <v>214</v>
      </c>
      <c r="Z279" s="73" t="s">
        <v>159</v>
      </c>
      <c r="AA279" s="74">
        <v>5</v>
      </c>
      <c r="AB279" s="74">
        <v>6</v>
      </c>
    </row>
    <row r="280" spans="25:28">
      <c r="Y280" s="73">
        <v>214</v>
      </c>
      <c r="Z280" s="73" t="s">
        <v>159</v>
      </c>
      <c r="AA280" s="74">
        <v>4</v>
      </c>
      <c r="AB280" s="74">
        <v>7</v>
      </c>
    </row>
    <row r="281" spans="25:28">
      <c r="Y281" s="73">
        <v>214</v>
      </c>
      <c r="Z281" s="73" t="s">
        <v>159</v>
      </c>
      <c r="AA281" s="74">
        <v>3</v>
      </c>
      <c r="AB281" s="74">
        <v>7</v>
      </c>
    </row>
    <row r="282" spans="25:28">
      <c r="Y282" s="73">
        <v>214</v>
      </c>
      <c r="Z282" s="73" t="s">
        <v>159</v>
      </c>
      <c r="AA282" s="74">
        <v>2</v>
      </c>
      <c r="AB282" s="74">
        <v>8</v>
      </c>
    </row>
    <row r="283" spans="25:28">
      <c r="Y283" s="73">
        <v>214</v>
      </c>
      <c r="Z283" s="73" t="s">
        <v>159</v>
      </c>
      <c r="AA283" s="74">
        <v>1</v>
      </c>
      <c r="AB283" s="74">
        <v>8</v>
      </c>
    </row>
    <row r="284" spans="25:28">
      <c r="Y284" s="73">
        <v>301</v>
      </c>
      <c r="Z284" s="73" t="s">
        <v>159</v>
      </c>
      <c r="AA284" s="74">
        <v>8</v>
      </c>
      <c r="AB284" s="74">
        <v>2</v>
      </c>
    </row>
    <row r="285" spans="25:28">
      <c r="Y285" s="73">
        <v>301</v>
      </c>
      <c r="Z285" s="73" t="s">
        <v>159</v>
      </c>
      <c r="AA285" s="74">
        <v>7</v>
      </c>
      <c r="AB285" s="74">
        <v>3</v>
      </c>
    </row>
    <row r="286" spans="25:28">
      <c r="Y286" s="73">
        <v>301</v>
      </c>
      <c r="Z286" s="73" t="s">
        <v>159</v>
      </c>
      <c r="AA286" s="74">
        <v>6</v>
      </c>
      <c r="AB286" s="74">
        <v>4</v>
      </c>
    </row>
    <row r="287" spans="25:28">
      <c r="Y287" s="73">
        <v>301</v>
      </c>
      <c r="Z287" s="73" t="s">
        <v>159</v>
      </c>
      <c r="AA287" s="74">
        <v>5</v>
      </c>
      <c r="AB287" s="74">
        <v>5</v>
      </c>
    </row>
    <row r="288" spans="25:28">
      <c r="Y288" s="73">
        <v>301</v>
      </c>
      <c r="Z288" s="73" t="s">
        <v>159</v>
      </c>
      <c r="AA288" s="74">
        <v>4</v>
      </c>
      <c r="AB288" s="74">
        <v>6</v>
      </c>
    </row>
    <row r="289" spans="25:28">
      <c r="Y289" s="73">
        <v>301</v>
      </c>
      <c r="Z289" s="73" t="s">
        <v>159</v>
      </c>
      <c r="AA289" s="74">
        <v>3</v>
      </c>
      <c r="AB289" s="74">
        <v>7</v>
      </c>
    </row>
    <row r="290" spans="25:28">
      <c r="Y290" s="73">
        <v>301</v>
      </c>
      <c r="Z290" s="73" t="s">
        <v>159</v>
      </c>
      <c r="AA290" s="74">
        <v>2</v>
      </c>
      <c r="AB290" s="74">
        <v>8</v>
      </c>
    </row>
    <row r="291" spans="25:28">
      <c r="Y291" s="73">
        <v>301</v>
      </c>
      <c r="Z291" s="73" t="s">
        <v>159</v>
      </c>
      <c r="AA291" s="74">
        <v>1</v>
      </c>
      <c r="AB291" s="74">
        <v>8</v>
      </c>
    </row>
    <row r="292" spans="25:28">
      <c r="Y292" s="73">
        <v>301</v>
      </c>
      <c r="Z292" s="73" t="s">
        <v>131</v>
      </c>
      <c r="AA292" s="74">
        <v>5</v>
      </c>
      <c r="AB292" s="74">
        <v>6</v>
      </c>
    </row>
    <row r="293" spans="25:28">
      <c r="Y293" s="73">
        <v>301</v>
      </c>
      <c r="Z293" s="73" t="s">
        <v>131</v>
      </c>
      <c r="AA293" s="74">
        <v>4</v>
      </c>
      <c r="AB293" s="74">
        <v>7</v>
      </c>
    </row>
    <row r="294" spans="25:28">
      <c r="Y294" s="73">
        <v>301</v>
      </c>
      <c r="Z294" s="73" t="s">
        <v>131</v>
      </c>
      <c r="AA294" s="74">
        <v>3</v>
      </c>
      <c r="AB294" s="74">
        <v>7</v>
      </c>
    </row>
    <row r="295" spans="25:28">
      <c r="Y295" s="73">
        <v>301</v>
      </c>
      <c r="Z295" s="73" t="s">
        <v>131</v>
      </c>
      <c r="AA295" s="74">
        <v>2</v>
      </c>
      <c r="AB295" s="74">
        <v>8</v>
      </c>
    </row>
    <row r="296" spans="25:28">
      <c r="Y296" s="73">
        <v>301</v>
      </c>
      <c r="Z296" s="73" t="s">
        <v>131</v>
      </c>
      <c r="AA296" s="74">
        <v>1</v>
      </c>
      <c r="AB296" s="74">
        <v>8</v>
      </c>
    </row>
    <row r="297" spans="25:28">
      <c r="Y297" s="73">
        <v>302</v>
      </c>
      <c r="Z297" s="73" t="s">
        <v>159</v>
      </c>
      <c r="AA297" s="74">
        <v>7</v>
      </c>
      <c r="AB297" s="74">
        <v>3</v>
      </c>
    </row>
    <row r="298" spans="25:28">
      <c r="Y298" s="73">
        <v>302</v>
      </c>
      <c r="Z298" s="73" t="s">
        <v>159</v>
      </c>
      <c r="AA298" s="74">
        <v>6</v>
      </c>
      <c r="AB298" s="74">
        <v>4</v>
      </c>
    </row>
    <row r="299" spans="25:28">
      <c r="Y299" s="73">
        <v>302</v>
      </c>
      <c r="Z299" s="73" t="s">
        <v>159</v>
      </c>
      <c r="AA299" s="74">
        <v>5</v>
      </c>
      <c r="AB299" s="74">
        <v>5</v>
      </c>
    </row>
    <row r="300" spans="25:28">
      <c r="Y300" s="73">
        <v>302</v>
      </c>
      <c r="Z300" s="73" t="s">
        <v>159</v>
      </c>
      <c r="AA300" s="74">
        <v>4</v>
      </c>
      <c r="AB300" s="74">
        <v>6</v>
      </c>
    </row>
    <row r="301" spans="25:28">
      <c r="Y301" s="73">
        <v>302</v>
      </c>
      <c r="Z301" s="73" t="s">
        <v>159</v>
      </c>
      <c r="AA301" s="74">
        <v>3</v>
      </c>
      <c r="AB301" s="74">
        <v>7</v>
      </c>
    </row>
    <row r="302" spans="25:28">
      <c r="Y302" s="73">
        <v>302</v>
      </c>
      <c r="Z302" s="73" t="s">
        <v>159</v>
      </c>
      <c r="AA302" s="74">
        <v>2</v>
      </c>
      <c r="AB302" s="74">
        <v>8</v>
      </c>
    </row>
    <row r="303" spans="25:28">
      <c r="Y303" s="73">
        <v>302</v>
      </c>
      <c r="Z303" s="73" t="s">
        <v>159</v>
      </c>
      <c r="AA303" s="74">
        <v>1</v>
      </c>
      <c r="AB303" s="74">
        <v>8</v>
      </c>
    </row>
    <row r="304" spans="25:28">
      <c r="Y304" s="73">
        <v>306</v>
      </c>
      <c r="Z304" s="73" t="s">
        <v>159</v>
      </c>
      <c r="AA304" s="74">
        <v>7</v>
      </c>
      <c r="AB304" s="74">
        <v>3</v>
      </c>
    </row>
    <row r="305" spans="25:28">
      <c r="Y305" s="73">
        <v>306</v>
      </c>
      <c r="Z305" s="73" t="s">
        <v>159</v>
      </c>
      <c r="AA305" s="74">
        <v>6</v>
      </c>
      <c r="AB305" s="74">
        <v>5</v>
      </c>
    </row>
    <row r="306" spans="25:28">
      <c r="Y306" s="73">
        <v>306</v>
      </c>
      <c r="Z306" s="73" t="s">
        <v>159</v>
      </c>
      <c r="AA306" s="74">
        <v>5</v>
      </c>
      <c r="AB306" s="74">
        <v>6</v>
      </c>
    </row>
    <row r="307" spans="25:28">
      <c r="Y307" s="73">
        <v>306</v>
      </c>
      <c r="Z307" s="73" t="s">
        <v>159</v>
      </c>
      <c r="AA307" s="74">
        <v>4</v>
      </c>
      <c r="AB307" s="74">
        <v>7</v>
      </c>
    </row>
    <row r="308" spans="25:28">
      <c r="Y308" s="73">
        <v>306</v>
      </c>
      <c r="Z308" s="73" t="s">
        <v>159</v>
      </c>
      <c r="AA308" s="74">
        <v>3</v>
      </c>
      <c r="AB308" s="74">
        <v>7</v>
      </c>
    </row>
    <row r="309" spans="25:28">
      <c r="Y309" s="73">
        <v>306</v>
      </c>
      <c r="Z309" s="73" t="s">
        <v>159</v>
      </c>
      <c r="AA309" s="74">
        <v>2</v>
      </c>
      <c r="AB309" s="74">
        <v>8</v>
      </c>
    </row>
    <row r="310" spans="25:28">
      <c r="Y310" s="73">
        <v>306</v>
      </c>
      <c r="Z310" s="73" t="s">
        <v>159</v>
      </c>
      <c r="AA310" s="74">
        <v>1</v>
      </c>
      <c r="AB310" s="74">
        <v>8</v>
      </c>
    </row>
    <row r="311" spans="25:28">
      <c r="Y311" s="73">
        <v>306</v>
      </c>
      <c r="Z311" s="73" t="s">
        <v>131</v>
      </c>
      <c r="AA311" s="74">
        <v>4</v>
      </c>
      <c r="AB311" s="74">
        <v>7</v>
      </c>
    </row>
    <row r="312" spans="25:28">
      <c r="Y312" s="73">
        <v>306</v>
      </c>
      <c r="Z312" s="73" t="s">
        <v>131</v>
      </c>
      <c r="AA312" s="74">
        <v>3</v>
      </c>
      <c r="AB312" s="74">
        <v>7</v>
      </c>
    </row>
    <row r="313" spans="25:28">
      <c r="Y313" s="73">
        <v>306</v>
      </c>
      <c r="Z313" s="73" t="s">
        <v>131</v>
      </c>
      <c r="AA313" s="74">
        <v>2</v>
      </c>
      <c r="AB313" s="74">
        <v>8</v>
      </c>
    </row>
    <row r="314" spans="25:28">
      <c r="Y314" s="73">
        <v>306</v>
      </c>
      <c r="Z314" s="73" t="s">
        <v>131</v>
      </c>
      <c r="AA314" s="74">
        <v>1</v>
      </c>
      <c r="AB314" s="74">
        <v>8</v>
      </c>
    </row>
    <row r="315" spans="25:28">
      <c r="Y315" s="73">
        <v>307</v>
      </c>
      <c r="Z315" s="73" t="s">
        <v>159</v>
      </c>
      <c r="AA315" s="74">
        <v>8</v>
      </c>
      <c r="AB315" s="74">
        <v>3</v>
      </c>
    </row>
    <row r="316" spans="25:28">
      <c r="Y316" s="73">
        <v>307</v>
      </c>
      <c r="Z316" s="73" t="s">
        <v>159</v>
      </c>
      <c r="AA316" s="74">
        <v>7</v>
      </c>
      <c r="AB316" s="74">
        <v>4</v>
      </c>
    </row>
    <row r="317" spans="25:28">
      <c r="Y317" s="73">
        <v>307</v>
      </c>
      <c r="Z317" s="73" t="s">
        <v>159</v>
      </c>
      <c r="AA317" s="74">
        <v>6</v>
      </c>
      <c r="AB317" s="74">
        <v>5</v>
      </c>
    </row>
    <row r="318" spans="25:28">
      <c r="Y318" s="73">
        <v>307</v>
      </c>
      <c r="Z318" s="73" t="s">
        <v>159</v>
      </c>
      <c r="AA318" s="74">
        <v>5</v>
      </c>
      <c r="AB318" s="74">
        <v>6</v>
      </c>
    </row>
    <row r="319" spans="25:28">
      <c r="Y319" s="73">
        <v>307</v>
      </c>
      <c r="Z319" s="73" t="s">
        <v>159</v>
      </c>
      <c r="AA319" s="74">
        <v>4</v>
      </c>
      <c r="AB319" s="74">
        <v>7</v>
      </c>
    </row>
    <row r="320" spans="25:28">
      <c r="Y320" s="73">
        <v>307</v>
      </c>
      <c r="Z320" s="73" t="s">
        <v>159</v>
      </c>
      <c r="AA320" s="74">
        <v>3</v>
      </c>
      <c r="AB320" s="74">
        <v>8</v>
      </c>
    </row>
    <row r="321" spans="25:28">
      <c r="Y321" s="73">
        <v>307</v>
      </c>
      <c r="Z321" s="73" t="s">
        <v>159</v>
      </c>
      <c r="AA321" s="74">
        <v>2</v>
      </c>
      <c r="AB321" s="74">
        <v>8</v>
      </c>
    </row>
    <row r="322" spans="25:28">
      <c r="Y322" s="73">
        <v>307</v>
      </c>
      <c r="Z322" s="73" t="s">
        <v>159</v>
      </c>
      <c r="AA322" s="74">
        <v>1</v>
      </c>
      <c r="AB322" s="74">
        <v>8</v>
      </c>
    </row>
    <row r="323" spans="25:28">
      <c r="Y323" s="73">
        <v>308</v>
      </c>
      <c r="Z323" s="73" t="s">
        <v>159</v>
      </c>
      <c r="AA323" s="74">
        <v>8</v>
      </c>
      <c r="AB323" s="74">
        <v>3</v>
      </c>
    </row>
    <row r="324" spans="25:28">
      <c r="Y324" s="73">
        <v>308</v>
      </c>
      <c r="Z324" s="73" t="s">
        <v>159</v>
      </c>
      <c r="AA324" s="74">
        <v>7</v>
      </c>
      <c r="AB324" s="74">
        <v>4</v>
      </c>
    </row>
    <row r="325" spans="25:28">
      <c r="Y325" s="73">
        <v>308</v>
      </c>
      <c r="Z325" s="73" t="s">
        <v>159</v>
      </c>
      <c r="AA325" s="74">
        <v>6</v>
      </c>
      <c r="AB325" s="74">
        <v>5</v>
      </c>
    </row>
    <row r="326" spans="25:28">
      <c r="Y326" s="73">
        <v>308</v>
      </c>
      <c r="Z326" s="73" t="s">
        <v>159</v>
      </c>
      <c r="AA326" s="74">
        <v>5</v>
      </c>
      <c r="AB326" s="74">
        <v>6</v>
      </c>
    </row>
    <row r="327" spans="25:28">
      <c r="Y327" s="73">
        <v>308</v>
      </c>
      <c r="Z327" s="73" t="s">
        <v>159</v>
      </c>
      <c r="AA327" s="74">
        <v>4</v>
      </c>
      <c r="AB327" s="74">
        <v>7</v>
      </c>
    </row>
    <row r="328" spans="25:28">
      <c r="Y328" s="73">
        <v>308</v>
      </c>
      <c r="Z328" s="73" t="s">
        <v>159</v>
      </c>
      <c r="AA328" s="74">
        <v>3</v>
      </c>
      <c r="AB328" s="74">
        <v>7</v>
      </c>
    </row>
    <row r="329" spans="25:28">
      <c r="Y329" s="73">
        <v>308</v>
      </c>
      <c r="Z329" s="73" t="s">
        <v>159</v>
      </c>
      <c r="AA329" s="74">
        <v>2</v>
      </c>
      <c r="AB329" s="74">
        <v>8</v>
      </c>
    </row>
    <row r="330" spans="25:28">
      <c r="Y330" s="73">
        <v>308</v>
      </c>
      <c r="Z330" s="73" t="s">
        <v>159</v>
      </c>
      <c r="AA330" s="74">
        <v>1</v>
      </c>
      <c r="AB330" s="74">
        <v>8</v>
      </c>
    </row>
    <row r="331" spans="25:28">
      <c r="Y331" s="73">
        <v>309</v>
      </c>
      <c r="Z331" s="73" t="s">
        <v>159</v>
      </c>
      <c r="AA331" s="74">
        <v>7</v>
      </c>
      <c r="AB331" s="74">
        <v>3</v>
      </c>
    </row>
    <row r="332" spans="25:28">
      <c r="Y332" s="73">
        <v>309</v>
      </c>
      <c r="Z332" s="73" t="s">
        <v>159</v>
      </c>
      <c r="AA332" s="74">
        <v>6</v>
      </c>
      <c r="AB332" s="74">
        <v>4</v>
      </c>
    </row>
    <row r="333" spans="25:28">
      <c r="Y333" s="73">
        <v>309</v>
      </c>
      <c r="Z333" s="73" t="s">
        <v>159</v>
      </c>
      <c r="AA333" s="74">
        <v>5</v>
      </c>
      <c r="AB333" s="74">
        <v>5</v>
      </c>
    </row>
    <row r="334" spans="25:28">
      <c r="Y334" s="73">
        <v>309</v>
      </c>
      <c r="Z334" s="73" t="s">
        <v>159</v>
      </c>
      <c r="AA334" s="74">
        <v>4</v>
      </c>
      <c r="AB334" s="74">
        <v>6</v>
      </c>
    </row>
    <row r="335" spans="25:28">
      <c r="Y335" s="73">
        <v>309</v>
      </c>
      <c r="Z335" s="73" t="s">
        <v>159</v>
      </c>
      <c r="AA335" s="74">
        <v>3</v>
      </c>
      <c r="AB335" s="74">
        <v>7</v>
      </c>
    </row>
    <row r="336" spans="25:28">
      <c r="Y336" s="73">
        <v>309</v>
      </c>
      <c r="Z336" s="73" t="s">
        <v>159</v>
      </c>
      <c r="AA336" s="74">
        <v>2</v>
      </c>
      <c r="AB336" s="74">
        <v>8</v>
      </c>
    </row>
    <row r="337" spans="25:28">
      <c r="Y337" s="73">
        <v>309</v>
      </c>
      <c r="Z337" s="73" t="s">
        <v>159</v>
      </c>
      <c r="AA337" s="74">
        <v>1</v>
      </c>
      <c r="AB337" s="74">
        <v>8</v>
      </c>
    </row>
  </sheetData>
  <mergeCells count="214">
    <mergeCell ref="A64:S65"/>
    <mergeCell ref="T64:U64"/>
    <mergeCell ref="F75:G75"/>
    <mergeCell ref="C68:G68"/>
    <mergeCell ref="C69:G69"/>
    <mergeCell ref="C70:G70"/>
    <mergeCell ref="D72:E72"/>
    <mergeCell ref="F72:G72"/>
    <mergeCell ref="D73:E73"/>
    <mergeCell ref="F73:G73"/>
    <mergeCell ref="D74:E74"/>
    <mergeCell ref="F74:G74"/>
    <mergeCell ref="C66:Q66"/>
    <mergeCell ref="S31:S33"/>
    <mergeCell ref="T31:T33"/>
    <mergeCell ref="U31:U33"/>
    <mergeCell ref="V31:V33"/>
    <mergeCell ref="F27:G27"/>
    <mergeCell ref="T25:V25"/>
    <mergeCell ref="J61:M61"/>
    <mergeCell ref="R61:R63"/>
    <mergeCell ref="S61:V63"/>
    <mergeCell ref="L47:M47"/>
    <mergeCell ref="O47:Q47"/>
    <mergeCell ref="F48:R48"/>
    <mergeCell ref="J62:M62"/>
    <mergeCell ref="J63:M63"/>
    <mergeCell ref="T49:V49"/>
    <mergeCell ref="L49:R49"/>
    <mergeCell ref="T35:V35"/>
    <mergeCell ref="T37:V37"/>
    <mergeCell ref="T43:V43"/>
    <mergeCell ref="T40:V40"/>
    <mergeCell ref="T41:V41"/>
    <mergeCell ref="T42:V42"/>
    <mergeCell ref="L43:R43"/>
    <mergeCell ref="F42:L42"/>
    <mergeCell ref="A13:C13"/>
    <mergeCell ref="H15:I15"/>
    <mergeCell ref="D13:O13"/>
    <mergeCell ref="A14:C15"/>
    <mergeCell ref="D14:F14"/>
    <mergeCell ref="H14:I14"/>
    <mergeCell ref="D15:F15"/>
    <mergeCell ref="A44:E44"/>
    <mergeCell ref="F44:G44"/>
    <mergeCell ref="J44:K44"/>
    <mergeCell ref="L44:N44"/>
    <mergeCell ref="M37:N37"/>
    <mergeCell ref="F39:L39"/>
    <mergeCell ref="M39:N39"/>
    <mergeCell ref="M42:R42"/>
    <mergeCell ref="F40:L40"/>
    <mergeCell ref="M40:N40"/>
    <mergeCell ref="A41:E42"/>
    <mergeCell ref="P44:R44"/>
    <mergeCell ref="A43:K43"/>
    <mergeCell ref="A30:E33"/>
    <mergeCell ref="A24:E29"/>
    <mergeCell ref="Q28:R28"/>
    <mergeCell ref="F24:G24"/>
    <mergeCell ref="A1:H1"/>
    <mergeCell ref="A2:W2"/>
    <mergeCell ref="A5:J5"/>
    <mergeCell ref="K6:M6"/>
    <mergeCell ref="A8:W8"/>
    <mergeCell ref="A9:C10"/>
    <mergeCell ref="D9:F10"/>
    <mergeCell ref="G9:I10"/>
    <mergeCell ref="J9:L10"/>
    <mergeCell ref="M9:O9"/>
    <mergeCell ref="P9:S9"/>
    <mergeCell ref="T9:W9"/>
    <mergeCell ref="M10:O10"/>
    <mergeCell ref="P10:S10"/>
    <mergeCell ref="T10:W10"/>
    <mergeCell ref="A11:C12"/>
    <mergeCell ref="D11:O12"/>
    <mergeCell ref="D23:E23"/>
    <mergeCell ref="B21:C21"/>
    <mergeCell ref="D21:H21"/>
    <mergeCell ref="A22:C23"/>
    <mergeCell ref="D22:E22"/>
    <mergeCell ref="A16:C20"/>
    <mergeCell ref="D16:E16"/>
    <mergeCell ref="I16:M16"/>
    <mergeCell ref="N16:R16"/>
    <mergeCell ref="M22:R23"/>
    <mergeCell ref="D17:E20"/>
    <mergeCell ref="I17:M21"/>
    <mergeCell ref="N17:R21"/>
    <mergeCell ref="F23:J23"/>
    <mergeCell ref="F22:J22"/>
    <mergeCell ref="G19:H19"/>
    <mergeCell ref="G18:H18"/>
    <mergeCell ref="G17:H17"/>
    <mergeCell ref="G20:H20"/>
    <mergeCell ref="K22:L23"/>
    <mergeCell ref="P11:W11"/>
    <mergeCell ref="P12:T13"/>
    <mergeCell ref="U12:U13"/>
    <mergeCell ref="V12:V13"/>
    <mergeCell ref="W12:W13"/>
    <mergeCell ref="T27:V27"/>
    <mergeCell ref="F28:G28"/>
    <mergeCell ref="S16:W16"/>
    <mergeCell ref="U18:U19"/>
    <mergeCell ref="V17:V19"/>
    <mergeCell ref="S20:W20"/>
    <mergeCell ref="W18:W19"/>
    <mergeCell ref="T17:T19"/>
    <mergeCell ref="T28:V28"/>
    <mergeCell ref="H25:J25"/>
    <mergeCell ref="L25:N25"/>
    <mergeCell ref="S24:W24"/>
    <mergeCell ref="S21:T21"/>
    <mergeCell ref="S22:T23"/>
    <mergeCell ref="U22:W23"/>
    <mergeCell ref="K15:L15"/>
    <mergeCell ref="P14:Q14"/>
    <mergeCell ref="G16:H16"/>
    <mergeCell ref="U15:V15"/>
    <mergeCell ref="L28:N28"/>
    <mergeCell ref="O24:P24"/>
    <mergeCell ref="W61:W63"/>
    <mergeCell ref="F63:H63"/>
    <mergeCell ref="F62:H62"/>
    <mergeCell ref="F61:H61"/>
    <mergeCell ref="O61:Q62"/>
    <mergeCell ref="O63:Q63"/>
    <mergeCell ref="A49:K49"/>
    <mergeCell ref="T48:V48"/>
    <mergeCell ref="A45:E48"/>
    <mergeCell ref="L45:M45"/>
    <mergeCell ref="O45:Q45"/>
    <mergeCell ref="I45:J45"/>
    <mergeCell ref="L46:M46"/>
    <mergeCell ref="O46:Q46"/>
    <mergeCell ref="S45:S47"/>
    <mergeCell ref="T45:V47"/>
    <mergeCell ref="A63:E63"/>
    <mergeCell ref="A62:E62"/>
    <mergeCell ref="A61:E61"/>
    <mergeCell ref="D50:H53"/>
    <mergeCell ref="I50:M53"/>
    <mergeCell ref="N50:R53"/>
    <mergeCell ref="S50:W53"/>
    <mergeCell ref="E54:G55"/>
    <mergeCell ref="S34:T34"/>
    <mergeCell ref="N34:R34"/>
    <mergeCell ref="T26:V26"/>
    <mergeCell ref="W31:W33"/>
    <mergeCell ref="F29:G29"/>
    <mergeCell ref="H24:J24"/>
    <mergeCell ref="L24:N24"/>
    <mergeCell ref="O26:P26"/>
    <mergeCell ref="O29:P29"/>
    <mergeCell ref="O30:P30"/>
    <mergeCell ref="H26:J26"/>
    <mergeCell ref="H29:J29"/>
    <mergeCell ref="T29:V29"/>
    <mergeCell ref="T30:V30"/>
    <mergeCell ref="H27:J27"/>
    <mergeCell ref="L27:N27"/>
    <mergeCell ref="O27:P27"/>
    <mergeCell ref="Q27:R27"/>
    <mergeCell ref="H28:J28"/>
    <mergeCell ref="F31:G33"/>
    <mergeCell ref="O25:P25"/>
    <mergeCell ref="Q29:R29"/>
    <mergeCell ref="F25:G25"/>
    <mergeCell ref="F30:G30"/>
    <mergeCell ref="Q24:R24"/>
    <mergeCell ref="F26:G26"/>
    <mergeCell ref="Q26:R26"/>
    <mergeCell ref="Q30:R30"/>
    <mergeCell ref="O28:P28"/>
    <mergeCell ref="I46:J46"/>
    <mergeCell ref="A36:E40"/>
    <mergeCell ref="F36:R36"/>
    <mergeCell ref="M38:R38"/>
    <mergeCell ref="I47:J47"/>
    <mergeCell ref="F41:R41"/>
    <mergeCell ref="A50:C54"/>
    <mergeCell ref="L26:N26"/>
    <mergeCell ref="L29:N29"/>
    <mergeCell ref="L30:N30"/>
    <mergeCell ref="Q25:R25"/>
    <mergeCell ref="H30:J30"/>
    <mergeCell ref="L59:L60"/>
    <mergeCell ref="T38:V38"/>
    <mergeCell ref="T36:V36"/>
    <mergeCell ref="T44:V44"/>
    <mergeCell ref="T39:V39"/>
    <mergeCell ref="R59:R60"/>
    <mergeCell ref="A56:C60"/>
    <mergeCell ref="R56:W58"/>
    <mergeCell ref="Q59:Q60"/>
    <mergeCell ref="S59:V60"/>
    <mergeCell ref="W59:W60"/>
    <mergeCell ref="H54:H55"/>
    <mergeCell ref="J54:L55"/>
    <mergeCell ref="M54:M55"/>
    <mergeCell ref="T54:V55"/>
    <mergeCell ref="O55:Q55"/>
    <mergeCell ref="D56:K58"/>
    <mergeCell ref="L56:Q56"/>
    <mergeCell ref="L57:Q57"/>
    <mergeCell ref="L58:Q58"/>
    <mergeCell ref="E59:E60"/>
    <mergeCell ref="F59:G59"/>
    <mergeCell ref="M59:P60"/>
    <mergeCell ref="G60:J60"/>
    <mergeCell ref="D59:D60"/>
  </mergeCells>
  <phoneticPr fontId="4"/>
  <conditionalFormatting sqref="A16:E20 A21">
    <cfRule type="expression" dxfId="53" priority="75">
      <formula>ISBLANK($D$17)</formula>
    </cfRule>
  </conditionalFormatting>
  <conditionalFormatting sqref="A9:F10">
    <cfRule type="expression" dxfId="52" priority="73">
      <formula>ISBLANK($D$9)</formula>
    </cfRule>
  </conditionalFormatting>
  <conditionalFormatting sqref="A14:F14 A15:D15">
    <cfRule type="expression" dxfId="51" priority="131">
      <formula>ISBLANK($D$15)</formula>
    </cfRule>
  </conditionalFormatting>
  <conditionalFormatting sqref="D21:H21">
    <cfRule type="containsBlanks" dxfId="50" priority="4">
      <formula>LEN(TRIM(D21))=0</formula>
    </cfRule>
  </conditionalFormatting>
  <conditionalFormatting sqref="F22:F23 M22:R23 U22:W23">
    <cfRule type="expression" dxfId="49" priority="128">
      <formula>OR($D$15=1,$D$15=2,$D$15=3,$D$15=4,$D$15=6,$D$15=8,$D$15=9,$D$15=10,$D$15=11)</formula>
    </cfRule>
  </conditionalFormatting>
  <conditionalFormatting sqref="F16:H16">
    <cfRule type="expression" dxfId="48" priority="15">
      <formula>$D$17=1</formula>
    </cfRule>
  </conditionalFormatting>
  <conditionalFormatting sqref="F17:H17">
    <cfRule type="expression" dxfId="47" priority="14">
      <formula>$D$17=2</formula>
    </cfRule>
  </conditionalFormatting>
  <conditionalFormatting sqref="F18:H18">
    <cfRule type="expression" dxfId="46" priority="13">
      <formula>$D$17=3</formula>
    </cfRule>
  </conditionalFormatting>
  <conditionalFormatting sqref="F19:H19">
    <cfRule type="expression" dxfId="45" priority="12">
      <formula>$D$17=4</formula>
    </cfRule>
  </conditionalFormatting>
  <conditionalFormatting sqref="G15:H15">
    <cfRule type="expression" dxfId="44" priority="123">
      <formula>$D$15=$G$15</formula>
    </cfRule>
  </conditionalFormatting>
  <conditionalFormatting sqref="G14:I14">
    <cfRule type="expression" dxfId="43" priority="117">
      <formula>$D$15=1</formula>
    </cfRule>
  </conditionalFormatting>
  <conditionalFormatting sqref="H44">
    <cfRule type="expression" dxfId="42" priority="62">
      <formula>$T$37&gt;$T$40</formula>
    </cfRule>
  </conditionalFormatting>
  <conditionalFormatting sqref="J14:K14">
    <cfRule type="expression" dxfId="41" priority="143">
      <formula>$J$14=$D$15</formula>
    </cfRule>
  </conditionalFormatting>
  <conditionalFormatting sqref="J15:K15">
    <cfRule type="expression" dxfId="40" priority="124">
      <formula>$D$15=$J$15</formula>
    </cfRule>
  </conditionalFormatting>
  <conditionalFormatting sqref="K25 O25 T25:W25">
    <cfRule type="expression" dxfId="39" priority="10">
      <formula>ISBLANK($H$25)</formula>
    </cfRule>
  </conditionalFormatting>
  <conditionalFormatting sqref="K26 O26 T26:W26">
    <cfRule type="expression" dxfId="38" priority="9">
      <formula>ISBLANK($H$26)</formula>
    </cfRule>
  </conditionalFormatting>
  <conditionalFormatting sqref="K27 O27 T27:W27">
    <cfRule type="expression" dxfId="37" priority="8">
      <formula>ISBLANK($H$27)</formula>
    </cfRule>
  </conditionalFormatting>
  <conditionalFormatting sqref="K28 O28 T28:W28">
    <cfRule type="expression" dxfId="36" priority="7">
      <formula>ISBLANK($H$28)</formula>
    </cfRule>
  </conditionalFormatting>
  <conditionalFormatting sqref="K29 O29 T29:W29">
    <cfRule type="expression" dxfId="35" priority="6">
      <formula>ISBLANK($H$29)</formula>
    </cfRule>
  </conditionalFormatting>
  <conditionalFormatting sqref="K30 O30 T30:W30">
    <cfRule type="expression" dxfId="34" priority="5">
      <formula>ISBLANK($H$30)</formula>
    </cfRule>
  </conditionalFormatting>
  <conditionalFormatting sqref="L14:M14">
    <cfRule type="expression" dxfId="33" priority="144">
      <formula>$D$15=$L$14</formula>
    </cfRule>
  </conditionalFormatting>
  <conditionalFormatting sqref="L44:N44">
    <cfRule type="expression" dxfId="32" priority="61">
      <formula>$T$37&gt;$T$40</formula>
    </cfRule>
  </conditionalFormatting>
  <conditionalFormatting sqref="M15:N15">
    <cfRule type="expression" dxfId="31" priority="125">
      <formula>$D$15=$M$15</formula>
    </cfRule>
  </conditionalFormatting>
  <conditionalFormatting sqref="N14">
    <cfRule type="expression" dxfId="30" priority="3">
      <formula>$D$15=31</formula>
    </cfRule>
  </conditionalFormatting>
  <conditionalFormatting sqref="O15:P15">
    <cfRule type="expression" dxfId="29" priority="2">
      <formula>$O$15=$D$15</formula>
    </cfRule>
  </conditionalFormatting>
  <conditionalFormatting sqref="O14:Q14">
    <cfRule type="expression" dxfId="28" priority="145">
      <formula>$D$15=$O$14</formula>
    </cfRule>
  </conditionalFormatting>
  <conditionalFormatting sqref="P15:Q15">
    <cfRule type="expression" dxfId="27" priority="126">
      <formula>$D$15=$P$15</formula>
    </cfRule>
  </conditionalFormatting>
  <conditionalFormatting sqref="R14:T14">
    <cfRule type="expression" dxfId="26" priority="146">
      <formula>$D$15=5</formula>
    </cfRule>
  </conditionalFormatting>
  <conditionalFormatting sqref="R15:U15 W15">
    <cfRule type="expression" dxfId="25" priority="127">
      <formula>$D$15=$R$15</formula>
    </cfRule>
  </conditionalFormatting>
  <conditionalFormatting sqref="T31:T33 V31:V33">
    <cfRule type="cellIs" dxfId="24" priority="87" operator="lessThanOrEqual">
      <formula>0</formula>
    </cfRule>
  </conditionalFormatting>
  <conditionalFormatting sqref="T41:V41">
    <cfRule type="expression" dxfId="23" priority="135">
      <formula>NOT($D$15=$J$14)</formula>
    </cfRule>
  </conditionalFormatting>
  <conditionalFormatting sqref="T42:V42">
    <cfRule type="cellIs" dxfId="22" priority="52" operator="equal">
      <formula>0</formula>
    </cfRule>
  </conditionalFormatting>
  <conditionalFormatting sqref="T44:V44">
    <cfRule type="expression" dxfId="21" priority="60">
      <formula>$T$37&gt;$T$40</formula>
    </cfRule>
  </conditionalFormatting>
  <conditionalFormatting sqref="U14">
    <cfRule type="expression" dxfId="20" priority="16">
      <formula>$D$15=6</formula>
    </cfRule>
  </conditionalFormatting>
  <conditionalFormatting sqref="V64">
    <cfRule type="expression" dxfId="19" priority="1">
      <formula>ISBLANK($V$64)</formula>
    </cfRule>
  </conditionalFormatting>
  <conditionalFormatting sqref="V14:X14">
    <cfRule type="expression" dxfId="18" priority="147">
      <formula>$D$15=$U$14</formula>
    </cfRule>
  </conditionalFormatting>
  <conditionalFormatting sqref="AA79">
    <cfRule type="dataBar" priority="42">
      <dataBar>
        <cfvo type="min"/>
        <cfvo type="max"/>
        <color rgb="FF638EC6"/>
      </dataBar>
      <extLst>
        <ext xmlns:x14="http://schemas.microsoft.com/office/spreadsheetml/2009/9/main" uri="{B025F937-C7B1-47D3-B67F-A62EFF666E3E}">
          <x14:id>{29104A57-C556-43F5-8F5C-2CBE0EB27C01}</x14:id>
        </ext>
      </extLst>
    </cfRule>
  </conditionalFormatting>
  <conditionalFormatting sqref="AA80:AA337">
    <cfRule type="dataBar" priority="31">
      <dataBar>
        <cfvo type="min"/>
        <cfvo type="max"/>
        <color rgb="FF63C384"/>
      </dataBar>
      <extLst>
        <ext xmlns:x14="http://schemas.microsoft.com/office/spreadsheetml/2009/9/main" uri="{B025F937-C7B1-47D3-B67F-A62EFF666E3E}">
          <x14:id>{1B9B0F57-3EED-435D-AA57-709DA3A3D24E}</x14:id>
        </ext>
      </extLst>
    </cfRule>
  </conditionalFormatting>
  <conditionalFormatting sqref="AH39:AJ39">
    <cfRule type="dataBar" priority="17">
      <dataBar>
        <cfvo type="min"/>
        <cfvo type="max"/>
        <color rgb="FFFF555A"/>
      </dataBar>
      <extLst>
        <ext xmlns:x14="http://schemas.microsoft.com/office/spreadsheetml/2009/9/main" uri="{B025F937-C7B1-47D3-B67F-A62EFF666E3E}">
          <x14:id>{D638F2F6-986D-4B41-9C23-BC4E559A0DE5}</x14:id>
        </ext>
      </extLst>
    </cfRule>
  </conditionalFormatting>
  <conditionalFormatting sqref="AH40:AJ40">
    <cfRule type="dataBar" priority="18">
      <dataBar>
        <cfvo type="min"/>
        <cfvo type="max"/>
        <color rgb="FFFF555A"/>
      </dataBar>
      <extLst>
        <ext xmlns:x14="http://schemas.microsoft.com/office/spreadsheetml/2009/9/main" uri="{B025F937-C7B1-47D3-B67F-A62EFF666E3E}">
          <x14:id>{FA761D46-A3C8-4DC5-8718-4C4F15F3B2D9}</x14:id>
        </ext>
      </extLst>
    </cfRule>
  </conditionalFormatting>
  <conditionalFormatting sqref="AH41:AJ87">
    <cfRule type="dataBar" priority="148">
      <dataBar>
        <cfvo type="min"/>
        <cfvo type="max"/>
        <color rgb="FFFF555A"/>
      </dataBar>
      <extLst>
        <ext xmlns:x14="http://schemas.microsoft.com/office/spreadsheetml/2009/9/main" uri="{B025F937-C7B1-47D3-B67F-A62EFF666E3E}">
          <x14:id>{A71B797D-E066-4668-89DD-C04FAE3060E0}</x14:id>
        </ext>
      </extLst>
    </cfRule>
  </conditionalFormatting>
  <conditionalFormatting sqref="AM39:AN86">
    <cfRule type="dataBar" priority="150">
      <dataBar>
        <cfvo type="min"/>
        <cfvo type="max"/>
        <color rgb="FFFF555A"/>
      </dataBar>
      <extLst>
        <ext xmlns:x14="http://schemas.microsoft.com/office/spreadsheetml/2009/9/main" uri="{B025F937-C7B1-47D3-B67F-A62EFF666E3E}">
          <x14:id>{F9F23894-07E0-449E-90E0-3C890F2677AA}</x14:id>
        </ext>
      </extLst>
    </cfRule>
  </conditionalFormatting>
  <dataValidations xWindow="102" yWindow="506" count="15">
    <dataValidation type="list" allowBlank="1" showInputMessage="1" showErrorMessage="1" sqref="F59:G59" xr:uid="{0EFB2121-A0A2-4654-8C69-208AD3BB3D2B}">
      <formula1>"(行一),(行二),(行三),(会計年度)"</formula1>
    </dataValidation>
    <dataValidation type="list" allowBlank="1" showInputMessage="1" showErrorMessage="1" error="リストから選択してください" sqref="M40:N40" xr:uid="{8BBF9F25-AA25-47EA-939B-201EBB7B4E63}">
      <formula1>"(行一),(行二)"</formula1>
    </dataValidation>
    <dataValidation type="list" allowBlank="1" showInputMessage="1" showErrorMessage="1" prompt="リストから選択" sqref="Q25:R30" xr:uid="{B1F4A1D6-F7F8-4954-93E7-FED889F5045A}">
      <formula1>"'1/2,'1/3,1"</formula1>
    </dataValidation>
    <dataValidation type="date" operator="greaterThan" allowBlank="1" showInputMessage="1" showErrorMessage="1" sqref="N17:R21" xr:uid="{C97B4A08-A1AF-4624-9285-D05316CD90EF}">
      <formula1>I17</formula1>
    </dataValidation>
    <dataValidation type="date" operator="lessThan" allowBlank="1" showInputMessage="1" showErrorMessage="1" sqref="P12:T13" xr:uid="{29BA8F4E-AF31-4B33-8930-158D28EA20B3}">
      <formula1>I17</formula1>
    </dataValidation>
    <dataValidation type="whole" operator="lessThanOrEqual" allowBlank="1" showInputMessage="1" showErrorMessage="1" sqref="L45:M47" xr:uid="{FBAA84BB-F33D-41AB-A9EB-52A2106F5DA2}">
      <formula1>60</formula1>
    </dataValidation>
    <dataValidation type="list" allowBlank="1" showInputMessage="1" showErrorMessage="1" error="リストから選択してください" sqref="M37:N37 M39:N39" xr:uid="{C23E5D2C-78D8-4C88-8DCA-2D0565B7E90B}">
      <formula1>"(行一),(行二),(行三),(会計年度)"</formula1>
    </dataValidation>
    <dataValidation type="date" operator="greaterThan" allowBlank="1" showInputMessage="1" showErrorMessage="1" sqref="I21:M21" xr:uid="{C1AB42F4-38C9-4FDC-9A29-0218E9A10050}">
      <formula1>P15</formula1>
    </dataValidation>
    <dataValidation type="date" operator="greaterThan" allowBlank="1" showInputMessage="1" showErrorMessage="1" sqref="I20:M20" xr:uid="{6AC762FA-9BA6-46B7-A152-C85D8CBF7CCF}">
      <formula1>#REF!</formula1>
    </dataValidation>
    <dataValidation type="whole" allowBlank="1" showInputMessage="1" showErrorMessage="1" error="職種No.には1～5の整数を入力してください。" prompt="1~5の整数を入力してください。" sqref="D17:E20" xr:uid="{4693AF4C-C870-46AB-8915-5587C6655E00}">
      <formula1>1</formula1>
      <formula2>5</formula2>
    </dataValidation>
    <dataValidation type="whole" allowBlank="1" showInputMessage="1" showErrorMessage="1" error="１～８を入力してください。" prompt="1~8を入力してください。" sqref="G45:G47" xr:uid="{C611471B-464A-4BC1-848A-DCFCF48D5026}">
      <formula1>1</formula1>
      <formula2>8</formula2>
    </dataValidation>
    <dataValidation type="whole" allowBlank="1" showInputMessage="1" showErrorMessage="1" error="１～９を入力してください。" prompt="１～９を入力してください。" sqref="F25:G30" xr:uid="{F4AE3615-8AAB-42EA-8FCB-DA9B7FC2B061}">
      <formula1>1</formula1>
      <formula2>9</formula2>
    </dataValidation>
    <dataValidation type="date" operator="greaterThan" allowBlank="1" showInputMessage="1" showErrorMessage="1" sqref="I17:M18" xr:uid="{25E9F878-4392-486D-92B4-8D35F3DEA149}">
      <formula1>P12</formula1>
    </dataValidation>
    <dataValidation type="date" operator="greaterThan" allowBlank="1" showInputMessage="1" showErrorMessage="1" sqref="I19:M19" xr:uid="{CE91127D-990D-4C57-B10A-254463CDC7B9}">
      <formula1>Q14</formula1>
    </dataValidation>
    <dataValidation type="list" allowBlank="1" showInputMessage="1" showErrorMessage="1" sqref="N54" xr:uid="{A154FBAA-C121-4AC9-9E3E-126ED6435AE3}">
      <formula1>"(行一),(行二),(行三)"</formula1>
    </dataValidation>
  </dataValidations>
  <printOptions horizontalCentered="1"/>
  <pageMargins left="0.6692913385826772" right="0.47244094488188981" top="0.11811023622047245" bottom="0.11811023622047245" header="0.51181102362204722" footer="0.51181102362204722"/>
  <pageSetup paperSize="9" scale="68" fitToWidth="0" orientation="portrait"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dataBar" id="{29104A57-C556-43F5-8F5C-2CBE0EB27C01}">
            <x14:dataBar minLength="0" maxLength="100" border="1" negativeBarBorderColorSameAsPositive="0">
              <x14:cfvo type="autoMin"/>
              <x14:cfvo type="autoMax"/>
              <x14:borderColor rgb="FF638EC6"/>
              <x14:negativeFillColor rgb="FFFF0000"/>
              <x14:negativeBorderColor rgb="FFFF0000"/>
              <x14:axisColor rgb="FF000000"/>
            </x14:dataBar>
          </x14:cfRule>
          <xm:sqref>AA79</xm:sqref>
        </x14:conditionalFormatting>
        <x14:conditionalFormatting xmlns:xm="http://schemas.microsoft.com/office/excel/2006/main">
          <x14:cfRule type="dataBar" id="{1B9B0F57-3EED-435D-AA57-709DA3A3D24E}">
            <x14:dataBar minLength="0" maxLength="100" gradient="0">
              <x14:cfvo type="autoMin"/>
              <x14:cfvo type="autoMax"/>
              <x14:negativeFillColor rgb="FFFF0000"/>
              <x14:axisColor rgb="FF000000"/>
            </x14:dataBar>
          </x14:cfRule>
          <xm:sqref>AA80:AA337</xm:sqref>
        </x14:conditionalFormatting>
        <x14:conditionalFormatting xmlns:xm="http://schemas.microsoft.com/office/excel/2006/main">
          <x14:cfRule type="dataBar" id="{D638F2F6-986D-4B41-9C23-BC4E559A0DE5}">
            <x14:dataBar minLength="0" maxLength="100" gradient="0">
              <x14:cfvo type="autoMin"/>
              <x14:cfvo type="autoMax"/>
              <x14:negativeFillColor rgb="FFFF0000"/>
              <x14:axisColor rgb="FF000000"/>
            </x14:dataBar>
          </x14:cfRule>
          <xm:sqref>AH39:AJ39</xm:sqref>
        </x14:conditionalFormatting>
        <x14:conditionalFormatting xmlns:xm="http://schemas.microsoft.com/office/excel/2006/main">
          <x14:cfRule type="dataBar" id="{FA761D46-A3C8-4DC5-8718-4C4F15F3B2D9}">
            <x14:dataBar minLength="0" maxLength="100" gradient="0">
              <x14:cfvo type="autoMin"/>
              <x14:cfvo type="autoMax"/>
              <x14:negativeFillColor rgb="FFFF0000"/>
              <x14:axisColor rgb="FF000000"/>
            </x14:dataBar>
          </x14:cfRule>
          <xm:sqref>AH40:AJ40</xm:sqref>
        </x14:conditionalFormatting>
        <x14:conditionalFormatting xmlns:xm="http://schemas.microsoft.com/office/excel/2006/main">
          <x14:cfRule type="dataBar" id="{A71B797D-E066-4668-89DD-C04FAE3060E0}">
            <x14:dataBar minLength="0" maxLength="100" gradient="0">
              <x14:cfvo type="autoMin"/>
              <x14:cfvo type="autoMax"/>
              <x14:negativeFillColor rgb="FFFF0000"/>
              <x14:axisColor rgb="FF000000"/>
            </x14:dataBar>
          </x14:cfRule>
          <xm:sqref>AH41:AJ87</xm:sqref>
        </x14:conditionalFormatting>
        <x14:conditionalFormatting xmlns:xm="http://schemas.microsoft.com/office/excel/2006/main">
          <x14:cfRule type="dataBar" id="{F9F23894-07E0-449E-90E0-3C890F2677AA}">
            <x14:dataBar minLength="0" maxLength="100" gradient="0">
              <x14:cfvo type="autoMin"/>
              <x14:cfvo type="autoMax"/>
              <x14:negativeFillColor rgb="FFFF0000"/>
              <x14:axisColor rgb="FF000000"/>
            </x14:dataBar>
          </x14:cfRule>
          <xm:sqref>AM39:AN86</xm:sqref>
        </x14:conditionalFormatting>
      </x14:conditionalFormattings>
    </ext>
    <ext xmlns:x14="http://schemas.microsoft.com/office/spreadsheetml/2009/9/main" uri="{CCE6A557-97BC-4b89-ADB6-D9C93CAAB3DF}">
      <x14:dataValidations xmlns:xm="http://schemas.microsoft.com/office/excel/2006/main" xWindow="102" yWindow="506" count="1">
        <x14:dataValidation type="list" allowBlank="1" showDropDown="1" showInputMessage="1" showErrorMessage="1" error="退職事由No.には１～31の整数を入力してください。" prompt="1~11,31の整数を入力してください。" xr:uid="{2D7D1814-2A74-437F-8F1A-3CA7A0DC1267}">
          <x14:formula1>
            <xm:f>'リスト元データ '!$E$3:$E$14</xm:f>
          </x14:formula1>
          <xm:sqref>D15:F15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BE8EF-4ECF-4C8D-A23B-5A310B15DFB9}">
  <dimension ref="B1:BY46"/>
  <sheetViews>
    <sheetView view="pageBreakPreview" zoomScale="85" zoomScaleNormal="85" zoomScaleSheetLayoutView="85" workbookViewId="0">
      <selection activeCell="AK7" sqref="AK7:AR7"/>
    </sheetView>
  </sheetViews>
  <sheetFormatPr defaultRowHeight="13.5"/>
  <cols>
    <col min="1" max="1" width="1.625" customWidth="1"/>
    <col min="2" max="45" width="2.625" customWidth="1"/>
    <col min="46" max="46" width="1.375" customWidth="1"/>
    <col min="47" max="47" width="17.125" customWidth="1"/>
    <col min="48" max="77" width="2.625" customWidth="1"/>
  </cols>
  <sheetData>
    <row r="1" spans="2:45" ht="25.5" customHeight="1">
      <c r="B1" s="840" t="s">
        <v>262</v>
      </c>
      <c r="C1" s="840"/>
      <c r="D1" s="840"/>
      <c r="E1" s="840"/>
      <c r="F1" s="840"/>
      <c r="G1" s="840"/>
      <c r="H1" s="840"/>
      <c r="I1" s="840"/>
      <c r="J1" s="840"/>
      <c r="K1" s="840"/>
      <c r="L1" s="840"/>
      <c r="M1" s="840"/>
      <c r="N1" s="840"/>
      <c r="O1" s="840"/>
      <c r="P1" s="840"/>
      <c r="Q1" s="840"/>
      <c r="R1" s="840"/>
      <c r="S1" s="840"/>
      <c r="T1" s="840"/>
      <c r="U1" s="840"/>
      <c r="V1" s="840"/>
      <c r="W1" s="840"/>
      <c r="X1" s="840"/>
      <c r="Y1" s="840"/>
      <c r="Z1" s="840"/>
      <c r="AA1" s="840"/>
      <c r="AB1" s="840"/>
      <c r="AC1" s="840"/>
      <c r="AD1" s="840"/>
      <c r="AE1" s="840"/>
      <c r="AF1" s="840"/>
      <c r="AG1" s="840"/>
      <c r="AH1" s="840"/>
      <c r="AI1" s="840"/>
      <c r="AJ1" s="840"/>
      <c r="AK1" s="840"/>
      <c r="AL1" s="840"/>
      <c r="AM1" s="840"/>
      <c r="AN1" s="840"/>
      <c r="AO1" s="840"/>
      <c r="AP1" s="840"/>
      <c r="AQ1" s="840"/>
      <c r="AR1" s="840"/>
      <c r="AS1" s="840"/>
    </row>
    <row r="2" spans="2:45" ht="42" customHeight="1" thickBot="1">
      <c r="B2" s="140"/>
      <c r="C2" s="140"/>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0"/>
      <c r="AI2" s="140"/>
      <c r="AJ2" s="140"/>
      <c r="AK2" s="140"/>
      <c r="AL2" s="140"/>
      <c r="AM2" s="140"/>
      <c r="AN2" s="140"/>
      <c r="AO2" s="140"/>
      <c r="AP2" s="140"/>
      <c r="AQ2" s="140"/>
      <c r="AR2" s="140"/>
      <c r="AS2" s="140"/>
    </row>
    <row r="3" spans="2:45" ht="24.95" customHeight="1">
      <c r="B3" s="841" t="s">
        <v>263</v>
      </c>
      <c r="C3" s="842"/>
      <c r="D3" s="842"/>
      <c r="E3" s="842"/>
      <c r="F3" s="842"/>
      <c r="G3" s="842"/>
      <c r="H3" s="842"/>
      <c r="I3" s="843"/>
      <c r="J3" s="844"/>
      <c r="K3" s="844"/>
      <c r="L3" s="844"/>
      <c r="M3" s="844"/>
      <c r="N3" s="844"/>
      <c r="O3" s="844"/>
      <c r="P3" s="844"/>
      <c r="Q3" s="844"/>
      <c r="R3" s="844"/>
      <c r="S3" s="844"/>
      <c r="T3" s="844"/>
      <c r="U3" s="845"/>
      <c r="V3" s="142"/>
      <c r="W3" s="142"/>
      <c r="X3" s="142"/>
      <c r="Y3" s="142"/>
      <c r="Z3" s="142"/>
      <c r="AA3" s="142"/>
      <c r="AB3" s="142"/>
      <c r="AC3" s="142"/>
      <c r="AD3" s="142"/>
      <c r="AE3" s="142"/>
      <c r="AF3" s="142"/>
      <c r="AG3" s="142"/>
      <c r="AH3" s="140"/>
      <c r="AI3" s="140"/>
      <c r="AJ3" s="140"/>
      <c r="AK3" s="140"/>
      <c r="AL3" s="140"/>
      <c r="AM3" s="140"/>
      <c r="AN3" s="140"/>
      <c r="AO3" s="140"/>
      <c r="AP3" s="140"/>
      <c r="AQ3" s="140"/>
      <c r="AR3" s="140"/>
      <c r="AS3" s="140"/>
    </row>
    <row r="4" spans="2:45" ht="24.95" customHeight="1" thickBot="1">
      <c r="B4" s="846" t="s">
        <v>264</v>
      </c>
      <c r="C4" s="847"/>
      <c r="D4" s="847"/>
      <c r="E4" s="847"/>
      <c r="F4" s="847"/>
      <c r="G4" s="847"/>
      <c r="H4" s="847"/>
      <c r="I4" s="726">
        <f>様式1号_請求書!P10</f>
        <v>0</v>
      </c>
      <c r="J4" s="727"/>
      <c r="K4" s="727"/>
      <c r="L4" s="727"/>
      <c r="M4" s="727"/>
      <c r="N4" s="727"/>
      <c r="O4" s="727">
        <f>様式1号_請求書!T10</f>
        <v>0</v>
      </c>
      <c r="P4" s="727"/>
      <c r="Q4" s="727"/>
      <c r="R4" s="727"/>
      <c r="S4" s="727"/>
      <c r="T4" s="727"/>
      <c r="U4" s="728"/>
      <c r="V4" s="142"/>
      <c r="W4" s="142"/>
      <c r="X4" s="142"/>
      <c r="Y4" s="142"/>
      <c r="Z4" s="142"/>
      <c r="AA4" s="142"/>
      <c r="AB4" s="142"/>
      <c r="AC4" s="142"/>
      <c r="AD4" s="142"/>
      <c r="AE4" s="142"/>
      <c r="AF4" s="142"/>
      <c r="AG4" s="142"/>
      <c r="AH4" s="140"/>
      <c r="AI4" s="140"/>
      <c r="AJ4" s="140"/>
      <c r="AK4" s="140"/>
      <c r="AL4" s="140"/>
      <c r="AM4" s="140"/>
      <c r="AN4" s="140"/>
      <c r="AO4" s="140"/>
      <c r="AP4" s="140"/>
      <c r="AQ4" s="140"/>
      <c r="AR4" s="140"/>
      <c r="AS4" s="140"/>
    </row>
    <row r="5" spans="2:45" ht="15" customHeight="1">
      <c r="B5" s="140"/>
      <c r="C5" s="140"/>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0"/>
      <c r="AI5" s="140"/>
      <c r="AJ5" s="140"/>
      <c r="AK5" s="140"/>
      <c r="AL5" s="140"/>
      <c r="AM5" s="140"/>
      <c r="AN5" s="140"/>
      <c r="AO5" s="140"/>
      <c r="AP5" s="140"/>
      <c r="AQ5" s="140"/>
      <c r="AR5" s="140"/>
      <c r="AS5" s="140"/>
    </row>
    <row r="6" spans="2:45" ht="24.95" customHeight="1" thickBot="1">
      <c r="B6" s="848" t="s">
        <v>265</v>
      </c>
      <c r="C6" s="848"/>
      <c r="D6" s="848"/>
      <c r="E6" s="848"/>
      <c r="F6" s="848"/>
      <c r="G6" s="848"/>
      <c r="H6" s="848"/>
      <c r="I6" s="848"/>
      <c r="J6" s="848"/>
      <c r="K6" s="848"/>
      <c r="L6" s="140"/>
      <c r="M6" s="140"/>
      <c r="N6" s="140"/>
      <c r="O6" s="140"/>
      <c r="P6" s="140"/>
      <c r="Q6" s="140"/>
      <c r="R6" s="140"/>
      <c r="S6" s="140"/>
      <c r="T6" s="140"/>
      <c r="U6" s="140"/>
      <c r="V6" s="140"/>
      <c r="W6" s="142"/>
      <c r="X6" s="142"/>
      <c r="Y6" s="848" t="s">
        <v>266</v>
      </c>
      <c r="Z6" s="848"/>
      <c r="AA6" s="848"/>
      <c r="AB6" s="848"/>
      <c r="AC6" s="848"/>
      <c r="AD6" s="848"/>
      <c r="AE6" s="848"/>
      <c r="AF6" s="848"/>
      <c r="AG6" s="142"/>
      <c r="AH6" s="142"/>
      <c r="AI6" s="142"/>
      <c r="AJ6" s="142"/>
      <c r="AK6" s="142"/>
      <c r="AL6" s="142"/>
      <c r="AM6" s="142"/>
      <c r="AN6" s="142"/>
      <c r="AO6" s="142"/>
      <c r="AP6" s="142"/>
      <c r="AQ6" s="142"/>
      <c r="AR6" s="142"/>
      <c r="AS6" s="142"/>
    </row>
    <row r="7" spans="2:45" ht="24.95" customHeight="1">
      <c r="B7" s="856" t="s">
        <v>267</v>
      </c>
      <c r="C7" s="857"/>
      <c r="D7" s="857"/>
      <c r="E7" s="857"/>
      <c r="F7" s="857"/>
      <c r="G7" s="857"/>
      <c r="H7" s="857"/>
      <c r="I7" s="857"/>
      <c r="J7" s="857"/>
      <c r="K7" s="857"/>
      <c r="L7" s="857"/>
      <c r="M7" s="858"/>
      <c r="N7" s="859">
        <f>SUM(様式1号_請求書!T39)</f>
        <v>0</v>
      </c>
      <c r="O7" s="860"/>
      <c r="P7" s="860"/>
      <c r="Q7" s="860"/>
      <c r="R7" s="860"/>
      <c r="S7" s="860"/>
      <c r="T7" s="860"/>
      <c r="U7" s="861"/>
      <c r="V7" s="250" t="s">
        <v>199</v>
      </c>
      <c r="W7" s="142"/>
      <c r="X7" s="142"/>
      <c r="Y7" s="862" t="s">
        <v>322</v>
      </c>
      <c r="Z7" s="863"/>
      <c r="AA7" s="863"/>
      <c r="AB7" s="863"/>
      <c r="AC7" s="863"/>
      <c r="AD7" s="863"/>
      <c r="AE7" s="863"/>
      <c r="AF7" s="863"/>
      <c r="AG7" s="863"/>
      <c r="AH7" s="863"/>
      <c r="AI7" s="863"/>
      <c r="AJ7" s="863"/>
      <c r="AK7" s="859">
        <f>SUM(様式1号_請求書!T36)</f>
        <v>0</v>
      </c>
      <c r="AL7" s="860"/>
      <c r="AM7" s="860"/>
      <c r="AN7" s="860"/>
      <c r="AO7" s="860"/>
      <c r="AP7" s="860"/>
      <c r="AQ7" s="860"/>
      <c r="AR7" s="861"/>
      <c r="AS7" s="250" t="s">
        <v>199</v>
      </c>
    </row>
    <row r="8" spans="2:45" ht="24.95" customHeight="1">
      <c r="B8" s="864"/>
      <c r="C8" s="865"/>
      <c r="D8" s="865"/>
      <c r="E8" s="851">
        <f>様式1号_請求書!M39</f>
        <v>0</v>
      </c>
      <c r="F8" s="851"/>
      <c r="G8" s="851"/>
      <c r="H8" s="851"/>
      <c r="I8" s="851"/>
      <c r="J8" s="866">
        <f>SUM(様式1号_請求書!O39)</f>
        <v>0</v>
      </c>
      <c r="K8" s="867"/>
      <c r="L8" s="867"/>
      <c r="M8" s="868"/>
      <c r="N8" s="853" t="s">
        <v>200</v>
      </c>
      <c r="O8" s="853"/>
      <c r="P8" s="852">
        <f>SUM(様式1号_請求書!Q39)</f>
        <v>0</v>
      </c>
      <c r="Q8" s="852"/>
      <c r="R8" s="852"/>
      <c r="S8" s="852"/>
      <c r="T8" s="852"/>
      <c r="U8" s="854" t="s">
        <v>201</v>
      </c>
      <c r="V8" s="855"/>
      <c r="W8" s="142"/>
      <c r="X8" s="142"/>
      <c r="Y8" s="849"/>
      <c r="Z8" s="850"/>
      <c r="AA8" s="850"/>
      <c r="AB8" s="851" t="str">
        <f>様式1号_請求書!M37</f>
        <v>(行一)</v>
      </c>
      <c r="AC8" s="851"/>
      <c r="AD8" s="851"/>
      <c r="AE8" s="851"/>
      <c r="AF8" s="851"/>
      <c r="AG8" s="852">
        <f>SUM(様式1号_請求書!O37)</f>
        <v>0</v>
      </c>
      <c r="AH8" s="852"/>
      <c r="AI8" s="852"/>
      <c r="AJ8" s="852"/>
      <c r="AK8" s="853" t="s">
        <v>200</v>
      </c>
      <c r="AL8" s="853"/>
      <c r="AM8" s="852">
        <f>SUM(様式1号_請求書!Q37)</f>
        <v>0</v>
      </c>
      <c r="AN8" s="852"/>
      <c r="AO8" s="852"/>
      <c r="AP8" s="852"/>
      <c r="AQ8" s="852"/>
      <c r="AR8" s="854" t="s">
        <v>201</v>
      </c>
      <c r="AS8" s="855"/>
    </row>
    <row r="9" spans="2:45" ht="24.95" customHeight="1">
      <c r="B9" s="838" t="s">
        <v>268</v>
      </c>
      <c r="C9" s="839"/>
      <c r="D9" s="839"/>
      <c r="E9" s="839"/>
      <c r="F9" s="839"/>
      <c r="G9" s="839"/>
      <c r="H9" s="839"/>
      <c r="I9" s="839"/>
      <c r="J9" s="729"/>
      <c r="K9" s="730"/>
      <c r="L9" s="730"/>
      <c r="M9" s="730"/>
      <c r="N9" s="730"/>
      <c r="O9" s="730"/>
      <c r="P9" s="730"/>
      <c r="Q9" s="730"/>
      <c r="R9" s="730"/>
      <c r="S9" s="730"/>
      <c r="T9" s="730"/>
      <c r="U9" s="730"/>
      <c r="V9" s="731"/>
      <c r="W9" s="142"/>
      <c r="X9" s="142"/>
      <c r="Y9" s="823" t="s">
        <v>269</v>
      </c>
      <c r="Z9" s="824"/>
      <c r="AA9" s="824"/>
      <c r="AB9" s="824"/>
      <c r="AC9" s="824"/>
      <c r="AD9" s="824"/>
      <c r="AE9" s="824"/>
      <c r="AF9" s="824"/>
      <c r="AG9" s="824"/>
      <c r="AH9" s="824"/>
      <c r="AI9" s="824"/>
      <c r="AJ9" s="825"/>
      <c r="AK9" s="826" t="str">
        <f>IF(様式1号_請求書!N17&lt;&gt;"",SUM(様式1号_請求書!N17),"")</f>
        <v/>
      </c>
      <c r="AL9" s="827"/>
      <c r="AM9" s="827"/>
      <c r="AN9" s="827"/>
      <c r="AO9" s="827"/>
      <c r="AP9" s="827"/>
      <c r="AQ9" s="827"/>
      <c r="AR9" s="827"/>
      <c r="AS9" s="828"/>
    </row>
    <row r="10" spans="2:45" ht="24.95" customHeight="1">
      <c r="B10" s="829" t="s">
        <v>270</v>
      </c>
      <c r="C10" s="830"/>
      <c r="D10" s="830"/>
      <c r="E10" s="830"/>
      <c r="F10" s="830"/>
      <c r="G10" s="830"/>
      <c r="H10" s="830"/>
      <c r="I10" s="830"/>
      <c r="J10" s="830"/>
      <c r="K10" s="830"/>
      <c r="L10" s="830"/>
      <c r="M10" s="831"/>
      <c r="N10" s="832"/>
      <c r="O10" s="832"/>
      <c r="P10" s="832"/>
      <c r="Q10" s="832"/>
      <c r="R10" s="832"/>
      <c r="S10" s="832"/>
      <c r="T10" s="832"/>
      <c r="U10" s="833"/>
      <c r="V10" s="251" t="s">
        <v>202</v>
      </c>
      <c r="W10" s="142"/>
      <c r="X10" s="142"/>
      <c r="Y10" s="834" t="s">
        <v>271</v>
      </c>
      <c r="Z10" s="835"/>
      <c r="AA10" s="835"/>
      <c r="AB10" s="835"/>
      <c r="AC10" s="835"/>
      <c r="AD10" s="835"/>
      <c r="AE10" s="835"/>
      <c r="AF10" s="835"/>
      <c r="AG10" s="835"/>
      <c r="AH10" s="835"/>
      <c r="AI10" s="835"/>
      <c r="AJ10" s="835"/>
      <c r="AK10" s="836">
        <f>SUM(様式1号_請求書!S34)</f>
        <v>0</v>
      </c>
      <c r="AL10" s="836"/>
      <c r="AM10" s="836"/>
      <c r="AN10" s="836"/>
      <c r="AO10" s="836"/>
      <c r="AP10" s="836"/>
      <c r="AQ10" s="836"/>
      <c r="AR10" s="837"/>
      <c r="AS10" s="252" t="s">
        <v>202</v>
      </c>
    </row>
    <row r="11" spans="2:45" ht="24.95" customHeight="1" thickBot="1">
      <c r="B11" s="814" t="s">
        <v>272</v>
      </c>
      <c r="C11" s="815"/>
      <c r="D11" s="815"/>
      <c r="E11" s="815"/>
      <c r="F11" s="815"/>
      <c r="G11" s="815"/>
      <c r="H11" s="815"/>
      <c r="I11" s="815"/>
      <c r="J11" s="815"/>
      <c r="K11" s="815"/>
      <c r="L11" s="815"/>
      <c r="M11" s="816"/>
      <c r="N11" s="817"/>
      <c r="O11" s="817"/>
      <c r="P11" s="817"/>
      <c r="Q11" s="817"/>
      <c r="R11" s="817"/>
      <c r="S11" s="817"/>
      <c r="T11" s="817"/>
      <c r="U11" s="818"/>
      <c r="V11" s="253"/>
      <c r="W11" s="142"/>
      <c r="X11" s="142"/>
      <c r="Y11" s="819" t="s">
        <v>273</v>
      </c>
      <c r="Z11" s="820"/>
      <c r="AA11" s="820"/>
      <c r="AB11" s="820"/>
      <c r="AC11" s="820"/>
      <c r="AD11" s="820"/>
      <c r="AE11" s="820"/>
      <c r="AF11" s="820"/>
      <c r="AG11" s="820"/>
      <c r="AH11" s="820"/>
      <c r="AI11" s="820"/>
      <c r="AJ11" s="820"/>
      <c r="AK11" s="821">
        <f>SUM(様式1号_請求書!T35)</f>
        <v>0</v>
      </c>
      <c r="AL11" s="821"/>
      <c r="AM11" s="821"/>
      <c r="AN11" s="821"/>
      <c r="AO11" s="821"/>
      <c r="AP11" s="821"/>
      <c r="AQ11" s="821"/>
      <c r="AR11" s="822"/>
      <c r="AS11" s="253"/>
    </row>
    <row r="12" spans="2:45" ht="18.75" customHeight="1">
      <c r="B12" s="142"/>
      <c r="C12" s="142"/>
      <c r="D12" s="142"/>
      <c r="E12" s="142"/>
      <c r="F12" s="142"/>
      <c r="G12" s="142"/>
      <c r="H12" s="142"/>
      <c r="I12" s="142"/>
      <c r="J12" s="142"/>
      <c r="K12" s="142"/>
      <c r="L12" s="142"/>
      <c r="M12" s="142"/>
      <c r="N12" s="143"/>
      <c r="O12" s="143"/>
      <c r="P12" s="143"/>
      <c r="Q12" s="143"/>
      <c r="R12" s="143"/>
      <c r="S12" s="143"/>
      <c r="T12" s="143"/>
      <c r="U12" s="143"/>
      <c r="V12" s="141"/>
      <c r="W12" s="142"/>
      <c r="X12" s="142"/>
      <c r="Y12" s="142"/>
      <c r="Z12" s="142"/>
      <c r="AA12" s="142"/>
      <c r="AB12" s="142"/>
      <c r="AC12" s="142"/>
      <c r="AD12" s="142"/>
      <c r="AE12" s="142"/>
      <c r="AF12" s="142"/>
      <c r="AG12" s="142"/>
      <c r="AH12" s="142"/>
      <c r="AI12" s="142"/>
      <c r="AJ12" s="142"/>
      <c r="AK12" s="143"/>
      <c r="AL12" s="143"/>
      <c r="AM12" s="143"/>
      <c r="AN12" s="143"/>
      <c r="AO12" s="143"/>
      <c r="AP12" s="143"/>
      <c r="AQ12" s="143"/>
      <c r="AR12" s="143"/>
      <c r="AS12" s="141"/>
    </row>
    <row r="13" spans="2:45" ht="20.100000000000001" customHeight="1">
      <c r="B13" s="783" t="s">
        <v>203</v>
      </c>
      <c r="C13" s="783"/>
      <c r="D13" s="783"/>
      <c r="E13" s="783"/>
      <c r="F13" s="783"/>
      <c r="G13" s="783"/>
      <c r="H13" s="783"/>
      <c r="I13" s="783"/>
      <c r="J13" s="783"/>
      <c r="K13" s="783"/>
      <c r="L13" s="783"/>
      <c r="M13" s="783"/>
      <c r="N13" s="783"/>
      <c r="O13" s="783"/>
      <c r="P13" s="783"/>
      <c r="Q13" s="783"/>
      <c r="R13" s="783"/>
      <c r="S13" s="783"/>
      <c r="T13" s="783"/>
      <c r="U13" s="783"/>
      <c r="V13" s="783"/>
      <c r="W13" s="783"/>
      <c r="X13" s="783"/>
      <c r="Y13" s="783"/>
      <c r="Z13" s="783"/>
      <c r="AA13" s="783"/>
      <c r="AB13" s="783"/>
      <c r="AC13" s="783"/>
      <c r="AD13" s="783"/>
      <c r="AE13" s="783"/>
      <c r="AF13" s="783"/>
      <c r="AG13" s="783"/>
      <c r="AH13" s="783"/>
      <c r="AI13" s="783"/>
      <c r="AJ13" s="783"/>
      <c r="AK13" s="783"/>
      <c r="AL13" s="783"/>
      <c r="AM13" s="783"/>
      <c r="AN13" s="783"/>
      <c r="AO13" s="783"/>
      <c r="AP13" s="783"/>
      <c r="AQ13" s="783"/>
      <c r="AR13" s="783"/>
      <c r="AS13" s="783"/>
    </row>
    <row r="14" spans="2:45" ht="20.100000000000001" customHeight="1">
      <c r="B14" s="769" t="s">
        <v>274</v>
      </c>
      <c r="C14" s="769"/>
      <c r="D14" s="769"/>
      <c r="E14" s="769"/>
      <c r="F14" s="769"/>
      <c r="G14" s="769"/>
      <c r="H14" s="769"/>
      <c r="I14" s="769"/>
      <c r="J14" s="769"/>
      <c r="K14" s="769"/>
      <c r="L14" s="769"/>
      <c r="M14" s="769"/>
      <c r="N14" s="769"/>
      <c r="O14" s="769"/>
      <c r="P14" s="769"/>
      <c r="Q14" s="769"/>
      <c r="R14" s="769"/>
      <c r="S14" s="769"/>
      <c r="T14" s="769"/>
      <c r="U14" s="769"/>
      <c r="V14" s="769"/>
      <c r="W14" s="769"/>
      <c r="X14" s="769"/>
      <c r="Y14" s="769"/>
      <c r="Z14" s="769"/>
      <c r="AA14" s="769"/>
      <c r="AB14" s="769"/>
      <c r="AC14" s="769"/>
      <c r="AD14" s="769"/>
      <c r="AE14" s="769"/>
      <c r="AF14" s="769"/>
      <c r="AG14" s="769"/>
      <c r="AH14" s="769"/>
      <c r="AI14" s="769"/>
      <c r="AJ14" s="769"/>
      <c r="AK14" s="769"/>
      <c r="AL14" s="769"/>
      <c r="AM14" s="769"/>
      <c r="AN14" s="769"/>
      <c r="AO14" s="769"/>
      <c r="AP14" s="769"/>
      <c r="AQ14" s="769"/>
      <c r="AR14" s="769"/>
      <c r="AS14" s="769"/>
    </row>
    <row r="15" spans="2:45" ht="24.95" customHeight="1">
      <c r="B15" s="769"/>
      <c r="C15" s="769"/>
      <c r="D15" s="769"/>
      <c r="E15" s="769"/>
      <c r="F15" s="769"/>
      <c r="G15" s="769"/>
      <c r="H15" s="769"/>
      <c r="I15" s="769"/>
      <c r="J15" s="769"/>
      <c r="K15" s="769"/>
      <c r="L15" s="769"/>
      <c r="M15" s="769"/>
      <c r="N15" s="769"/>
      <c r="O15" s="769"/>
      <c r="P15" s="769"/>
      <c r="Q15" s="769"/>
      <c r="R15" s="769"/>
      <c r="S15" s="769"/>
      <c r="T15" s="769"/>
      <c r="U15" s="769"/>
      <c r="V15" s="769"/>
      <c r="W15" s="769"/>
      <c r="X15" s="769"/>
      <c r="Y15" s="769"/>
      <c r="Z15" s="769"/>
      <c r="AA15" s="769"/>
      <c r="AB15" s="769"/>
      <c r="AC15" s="769"/>
      <c r="AD15" s="769"/>
      <c r="AE15" s="769"/>
      <c r="AF15" s="769"/>
      <c r="AG15" s="769"/>
      <c r="AH15" s="769"/>
      <c r="AI15" s="769"/>
      <c r="AJ15" s="769"/>
      <c r="AK15" s="769"/>
      <c r="AL15" s="769"/>
      <c r="AM15" s="769"/>
      <c r="AN15" s="769"/>
      <c r="AO15" s="769"/>
      <c r="AP15" s="769"/>
      <c r="AQ15" s="769"/>
      <c r="AR15" s="769"/>
      <c r="AS15" s="769"/>
    </row>
    <row r="16" spans="2:45" ht="24.95" customHeight="1">
      <c r="B16" s="769"/>
      <c r="C16" s="769"/>
      <c r="D16" s="769"/>
      <c r="E16" s="769"/>
      <c r="F16" s="769"/>
      <c r="G16" s="769"/>
      <c r="H16" s="769"/>
      <c r="I16" s="769"/>
      <c r="J16" s="769"/>
      <c r="K16" s="769"/>
      <c r="L16" s="769"/>
      <c r="M16" s="769"/>
      <c r="N16" s="769"/>
      <c r="O16" s="769"/>
      <c r="P16" s="769"/>
      <c r="Q16" s="769"/>
      <c r="R16" s="769"/>
      <c r="S16" s="769"/>
      <c r="T16" s="769"/>
      <c r="U16" s="769"/>
      <c r="V16" s="769"/>
      <c r="W16" s="769"/>
      <c r="X16" s="769"/>
      <c r="Y16" s="769"/>
      <c r="Z16" s="769"/>
      <c r="AA16" s="769"/>
      <c r="AB16" s="769"/>
      <c r="AC16" s="769"/>
      <c r="AD16" s="769"/>
      <c r="AE16" s="769"/>
      <c r="AF16" s="769"/>
      <c r="AG16" s="769"/>
      <c r="AH16" s="769"/>
      <c r="AI16" s="769"/>
      <c r="AJ16" s="769"/>
      <c r="AK16" s="769"/>
      <c r="AL16" s="769"/>
      <c r="AM16" s="769"/>
      <c r="AN16" s="769"/>
      <c r="AO16" s="769"/>
      <c r="AP16" s="769"/>
      <c r="AQ16" s="769"/>
      <c r="AR16" s="769"/>
      <c r="AS16" s="769"/>
    </row>
    <row r="17" spans="2:47" ht="15" customHeight="1" thickBot="1"/>
    <row r="18" spans="2:47" ht="24.95" customHeight="1">
      <c r="B18" s="810" t="s">
        <v>275</v>
      </c>
      <c r="C18" s="811"/>
      <c r="D18" s="811"/>
      <c r="E18" s="811"/>
      <c r="F18" s="811"/>
      <c r="G18" s="811"/>
      <c r="H18" s="811"/>
      <c r="I18" s="811"/>
      <c r="J18" s="811"/>
      <c r="K18" s="811"/>
      <c r="L18" s="811"/>
      <c r="M18" s="812"/>
      <c r="N18" s="776" t="s">
        <v>276</v>
      </c>
      <c r="O18" s="777"/>
      <c r="P18" s="777"/>
      <c r="Q18" s="777"/>
      <c r="R18" s="777"/>
      <c r="S18" s="777"/>
      <c r="T18" s="777"/>
      <c r="U18" s="777"/>
      <c r="V18" s="777"/>
      <c r="W18" s="777"/>
      <c r="X18" s="777"/>
      <c r="Y18" s="778"/>
      <c r="Z18" s="776" t="s">
        <v>277</v>
      </c>
      <c r="AA18" s="777"/>
      <c r="AB18" s="777"/>
      <c r="AC18" s="777"/>
      <c r="AD18" s="777"/>
      <c r="AE18" s="777"/>
      <c r="AF18" s="777"/>
      <c r="AG18" s="777"/>
      <c r="AH18" s="777"/>
      <c r="AI18" s="777"/>
      <c r="AJ18" s="777"/>
      <c r="AK18" s="777"/>
      <c r="AL18" s="777"/>
      <c r="AM18" s="777"/>
      <c r="AN18" s="777"/>
      <c r="AO18" s="777"/>
      <c r="AP18" s="777"/>
      <c r="AQ18" s="777"/>
      <c r="AR18" s="777"/>
      <c r="AS18" s="813"/>
    </row>
    <row r="19" spans="2:47" ht="24.95" customHeight="1">
      <c r="B19" s="144"/>
      <c r="C19" s="145"/>
      <c r="D19" s="146" t="s">
        <v>204</v>
      </c>
      <c r="E19" s="756">
        <f>+J8</f>
        <v>0</v>
      </c>
      <c r="F19" s="756"/>
      <c r="G19" s="145" t="s">
        <v>205</v>
      </c>
      <c r="H19" s="756">
        <f>+P8</f>
        <v>0</v>
      </c>
      <c r="I19" s="756"/>
      <c r="J19" s="756"/>
      <c r="K19" s="146" t="s">
        <v>206</v>
      </c>
      <c r="L19" s="145"/>
      <c r="M19" s="147"/>
      <c r="N19" s="145"/>
      <c r="O19" s="145"/>
      <c r="P19" s="145"/>
      <c r="Q19" s="148" t="s">
        <v>204</v>
      </c>
      <c r="R19" s="756">
        <f>+N10</f>
        <v>0</v>
      </c>
      <c r="S19" s="756"/>
      <c r="T19" s="733" t="s">
        <v>202</v>
      </c>
      <c r="U19" s="733"/>
      <c r="V19" s="149" t="s">
        <v>206</v>
      </c>
      <c r="W19" s="145"/>
      <c r="X19" s="145"/>
      <c r="Y19" s="145"/>
      <c r="Z19" s="150"/>
      <c r="AA19" s="145"/>
      <c r="AB19" s="145"/>
      <c r="AC19" s="145"/>
      <c r="AD19" s="145"/>
      <c r="AE19" s="145"/>
      <c r="AF19" s="145"/>
      <c r="AG19" s="145"/>
      <c r="AH19" s="145"/>
      <c r="AI19" s="145"/>
      <c r="AJ19" s="145"/>
      <c r="AK19" s="145"/>
      <c r="AL19" s="145"/>
      <c r="AM19" s="145"/>
      <c r="AN19" s="145"/>
      <c r="AO19" s="145"/>
      <c r="AP19" s="145"/>
      <c r="AQ19" s="145"/>
      <c r="AR19" s="145"/>
      <c r="AS19" s="151"/>
    </row>
    <row r="20" spans="2:47" ht="24.95" customHeight="1">
      <c r="B20" s="152"/>
      <c r="C20" s="153"/>
      <c r="D20" s="800">
        <f>+N7</f>
        <v>0</v>
      </c>
      <c r="E20" s="800"/>
      <c r="F20" s="800"/>
      <c r="G20" s="800"/>
      <c r="H20" s="800"/>
      <c r="I20" s="800"/>
      <c r="J20" s="800"/>
      <c r="K20" s="800"/>
      <c r="L20" s="153"/>
      <c r="M20" s="154" t="s">
        <v>199</v>
      </c>
      <c r="N20" s="155"/>
      <c r="O20" s="155"/>
      <c r="P20" s="801">
        <f>+N11</f>
        <v>0</v>
      </c>
      <c r="Q20" s="801"/>
      <c r="R20" s="801"/>
      <c r="S20" s="801"/>
      <c r="T20" s="801"/>
      <c r="U20" s="801"/>
      <c r="V20" s="801"/>
      <c r="W20" s="801"/>
      <c r="X20" s="155"/>
      <c r="Y20" s="155"/>
      <c r="Z20" s="156"/>
      <c r="AA20" s="155"/>
      <c r="AB20" s="155"/>
      <c r="AC20" s="155"/>
      <c r="AD20" s="802">
        <f>+D20*P20</f>
        <v>0</v>
      </c>
      <c r="AE20" s="802"/>
      <c r="AF20" s="802"/>
      <c r="AG20" s="802"/>
      <c r="AH20" s="802"/>
      <c r="AI20" s="802"/>
      <c r="AJ20" s="802"/>
      <c r="AK20" s="802"/>
      <c r="AL20" s="802"/>
      <c r="AM20" s="802"/>
      <c r="AN20" s="802"/>
      <c r="AO20" s="802"/>
      <c r="AP20" s="802"/>
      <c r="AQ20" s="155"/>
      <c r="AR20" s="155"/>
      <c r="AS20" s="157" t="s">
        <v>199</v>
      </c>
    </row>
    <row r="21" spans="2:47" ht="24.95" customHeight="1">
      <c r="B21" s="803" t="s">
        <v>278</v>
      </c>
      <c r="C21" s="804"/>
      <c r="D21" s="804"/>
      <c r="E21" s="804"/>
      <c r="F21" s="804"/>
      <c r="G21" s="804"/>
      <c r="H21" s="804"/>
      <c r="I21" s="804"/>
      <c r="J21" s="804"/>
      <c r="K21" s="804"/>
      <c r="L21" s="804"/>
      <c r="M21" s="805"/>
      <c r="N21" s="806" t="s">
        <v>279</v>
      </c>
      <c r="O21" s="807"/>
      <c r="P21" s="807"/>
      <c r="Q21" s="807"/>
      <c r="R21" s="807"/>
      <c r="S21" s="807"/>
      <c r="T21" s="807"/>
      <c r="U21" s="807"/>
      <c r="V21" s="807"/>
      <c r="W21" s="807"/>
      <c r="X21" s="807"/>
      <c r="Y21" s="808"/>
      <c r="Z21" s="806" t="s">
        <v>280</v>
      </c>
      <c r="AA21" s="807"/>
      <c r="AB21" s="807"/>
      <c r="AC21" s="807"/>
      <c r="AD21" s="807"/>
      <c r="AE21" s="807"/>
      <c r="AF21" s="807"/>
      <c r="AG21" s="807"/>
      <c r="AH21" s="807"/>
      <c r="AI21" s="807"/>
      <c r="AJ21" s="807"/>
      <c r="AK21" s="807"/>
      <c r="AL21" s="807"/>
      <c r="AM21" s="807"/>
      <c r="AN21" s="807"/>
      <c r="AO21" s="807"/>
      <c r="AP21" s="807"/>
      <c r="AQ21" s="807"/>
      <c r="AR21" s="807"/>
      <c r="AS21" s="809"/>
    </row>
    <row r="22" spans="2:47" ht="24.95" customHeight="1">
      <c r="B22" s="144"/>
      <c r="C22" s="145"/>
      <c r="D22" s="146" t="s">
        <v>204</v>
      </c>
      <c r="E22" s="756">
        <f>+AG8</f>
        <v>0</v>
      </c>
      <c r="F22" s="756"/>
      <c r="G22" s="145" t="s">
        <v>205</v>
      </c>
      <c r="H22" s="756">
        <f>+AM8</f>
        <v>0</v>
      </c>
      <c r="I22" s="756"/>
      <c r="J22" s="756"/>
      <c r="K22" s="146" t="s">
        <v>206</v>
      </c>
      <c r="L22" s="145"/>
      <c r="M22" s="147"/>
      <c r="N22" s="794">
        <f>+AK11</f>
        <v>0</v>
      </c>
      <c r="O22" s="795"/>
      <c r="P22" s="795"/>
      <c r="Q22" s="795"/>
      <c r="R22" s="795"/>
      <c r="S22" s="796" t="s">
        <v>207</v>
      </c>
      <c r="T22" s="796"/>
      <c r="U22" s="784">
        <f>+N11</f>
        <v>0</v>
      </c>
      <c r="V22" s="784"/>
      <c r="W22" s="784"/>
      <c r="X22" s="784"/>
      <c r="Y22" s="797"/>
      <c r="Z22" s="158"/>
      <c r="AA22" s="798">
        <f>+D23</f>
        <v>0</v>
      </c>
      <c r="AB22" s="799"/>
      <c r="AC22" s="799"/>
      <c r="AD22" s="799"/>
      <c r="AE22" s="799"/>
      <c r="AF22" s="733" t="s">
        <v>208</v>
      </c>
      <c r="AG22" s="733"/>
      <c r="AH22" s="784">
        <f>+P23</f>
        <v>0</v>
      </c>
      <c r="AI22" s="784"/>
      <c r="AJ22" s="784"/>
      <c r="AK22" s="784"/>
      <c r="AL22" s="784"/>
      <c r="AM22" s="159"/>
      <c r="AN22" s="159"/>
      <c r="AO22" s="159"/>
      <c r="AP22" s="159"/>
      <c r="AQ22" s="159"/>
      <c r="AR22" s="159"/>
      <c r="AS22" s="160"/>
    </row>
    <row r="23" spans="2:47" ht="24.95" customHeight="1">
      <c r="B23" s="152"/>
      <c r="C23" s="155"/>
      <c r="D23" s="785">
        <f>+AK7</f>
        <v>0</v>
      </c>
      <c r="E23" s="785"/>
      <c r="F23" s="785"/>
      <c r="G23" s="785"/>
      <c r="H23" s="785"/>
      <c r="I23" s="785"/>
      <c r="J23" s="785"/>
      <c r="K23" s="785"/>
      <c r="L23" s="155"/>
      <c r="M23" s="154" t="s">
        <v>199</v>
      </c>
      <c r="N23" s="155"/>
      <c r="O23" s="155"/>
      <c r="P23" s="786">
        <f>+N22-U22</f>
        <v>0</v>
      </c>
      <c r="Q23" s="786"/>
      <c r="R23" s="786"/>
      <c r="S23" s="786"/>
      <c r="T23" s="786"/>
      <c r="U23" s="786"/>
      <c r="V23" s="786"/>
      <c r="W23" s="786"/>
      <c r="X23" s="155"/>
      <c r="Y23" s="155"/>
      <c r="Z23" s="156"/>
      <c r="AA23" s="155"/>
      <c r="AB23" s="155"/>
      <c r="AC23" s="155"/>
      <c r="AD23" s="787">
        <f>AA22*AH22</f>
        <v>0</v>
      </c>
      <c r="AE23" s="787"/>
      <c r="AF23" s="787"/>
      <c r="AG23" s="787"/>
      <c r="AH23" s="787"/>
      <c r="AI23" s="787"/>
      <c r="AJ23" s="787"/>
      <c r="AK23" s="787"/>
      <c r="AL23" s="787"/>
      <c r="AM23" s="787"/>
      <c r="AN23" s="787"/>
      <c r="AO23" s="787"/>
      <c r="AP23" s="787"/>
      <c r="AQ23" s="155"/>
      <c r="AR23" s="155"/>
      <c r="AS23" s="157" t="s">
        <v>199</v>
      </c>
    </row>
    <row r="24" spans="2:47" ht="24.95" customHeight="1">
      <c r="B24" s="788" t="s">
        <v>281</v>
      </c>
      <c r="C24" s="789"/>
      <c r="D24" s="789"/>
      <c r="E24" s="789"/>
      <c r="F24" s="789"/>
      <c r="G24" s="789"/>
      <c r="H24" s="789"/>
      <c r="I24" s="789"/>
      <c r="J24" s="789"/>
      <c r="K24" s="789"/>
      <c r="L24" s="789"/>
      <c r="M24" s="789"/>
      <c r="N24" s="789"/>
      <c r="O24" s="789"/>
      <c r="P24" s="789"/>
      <c r="Q24" s="789"/>
      <c r="R24" s="789"/>
      <c r="S24" s="789"/>
      <c r="T24" s="790"/>
      <c r="U24" s="254"/>
      <c r="V24" s="254"/>
      <c r="W24" s="254"/>
      <c r="X24" s="255"/>
      <c r="Y24" s="255"/>
      <c r="Z24" s="255"/>
      <c r="AA24" s="255"/>
      <c r="AB24" s="255"/>
      <c r="AC24" s="255"/>
      <c r="AD24" s="721">
        <f>TRUNC(AU25,0)</f>
        <v>0</v>
      </c>
      <c r="AE24" s="721"/>
      <c r="AF24" s="721"/>
      <c r="AG24" s="721"/>
      <c r="AH24" s="721"/>
      <c r="AI24" s="721"/>
      <c r="AJ24" s="721"/>
      <c r="AK24" s="721"/>
      <c r="AL24" s="721"/>
      <c r="AM24" s="721"/>
      <c r="AN24" s="721"/>
      <c r="AO24" s="721"/>
      <c r="AP24" s="721"/>
      <c r="AQ24" s="255"/>
      <c r="AR24" s="255"/>
      <c r="AS24" s="723" t="s">
        <v>199</v>
      </c>
    </row>
    <row r="25" spans="2:47" ht="24.95" customHeight="1" thickBot="1">
      <c r="B25" s="791"/>
      <c r="C25" s="792"/>
      <c r="D25" s="792"/>
      <c r="E25" s="792"/>
      <c r="F25" s="792"/>
      <c r="G25" s="792"/>
      <c r="H25" s="792"/>
      <c r="I25" s="792"/>
      <c r="J25" s="792"/>
      <c r="K25" s="792"/>
      <c r="L25" s="792"/>
      <c r="M25" s="792"/>
      <c r="N25" s="792"/>
      <c r="O25" s="792"/>
      <c r="P25" s="792"/>
      <c r="Q25" s="792"/>
      <c r="R25" s="792"/>
      <c r="S25" s="792"/>
      <c r="T25" s="793"/>
      <c r="U25" s="256"/>
      <c r="V25" s="256"/>
      <c r="W25" s="256"/>
      <c r="X25" s="256"/>
      <c r="Y25" s="256"/>
      <c r="Z25" s="256"/>
      <c r="AA25" s="256"/>
      <c r="AB25" s="256"/>
      <c r="AC25" s="256"/>
      <c r="AD25" s="722"/>
      <c r="AE25" s="722"/>
      <c r="AF25" s="722"/>
      <c r="AG25" s="722"/>
      <c r="AH25" s="722"/>
      <c r="AI25" s="722"/>
      <c r="AJ25" s="722"/>
      <c r="AK25" s="722"/>
      <c r="AL25" s="722"/>
      <c r="AM25" s="722"/>
      <c r="AN25" s="722"/>
      <c r="AO25" s="722"/>
      <c r="AP25" s="722"/>
      <c r="AQ25" s="256"/>
      <c r="AR25" s="256"/>
      <c r="AS25" s="724"/>
      <c r="AU25" s="161">
        <f>+AD20+AD23</f>
        <v>0</v>
      </c>
    </row>
    <row r="26" spans="2:47" ht="24.95" customHeight="1">
      <c r="B26" s="725" t="s">
        <v>282</v>
      </c>
      <c r="C26" s="725"/>
      <c r="D26" s="725"/>
      <c r="E26" s="725"/>
      <c r="F26" s="725"/>
      <c r="G26" s="725"/>
      <c r="H26" s="725"/>
      <c r="I26" s="725"/>
      <c r="J26" s="725"/>
      <c r="K26" s="725"/>
      <c r="L26" s="725"/>
      <c r="M26" s="725"/>
      <c r="N26" s="725"/>
      <c r="O26" s="725"/>
      <c r="P26" s="725"/>
      <c r="Q26" s="725"/>
      <c r="R26" s="725"/>
      <c r="S26" s="725"/>
      <c r="T26" s="725"/>
      <c r="U26" s="725"/>
      <c r="V26" s="725"/>
      <c r="W26" s="725"/>
      <c r="X26" s="725"/>
      <c r="Y26" s="725"/>
      <c r="Z26" s="725"/>
      <c r="AA26" s="725"/>
      <c r="AB26" s="725"/>
      <c r="AC26" s="725"/>
      <c r="AD26" s="725"/>
      <c r="AE26" s="725"/>
      <c r="AF26" s="725"/>
      <c r="AG26" s="725"/>
      <c r="AH26" s="725"/>
      <c r="AI26" s="725"/>
      <c r="AJ26" s="725"/>
      <c r="AK26" s="725"/>
    </row>
    <row r="27" spans="2:47" ht="17.100000000000001" customHeight="1"/>
    <row r="28" spans="2:47" ht="17.100000000000001" customHeight="1"/>
    <row r="29" spans="2:47" ht="17.100000000000001" customHeight="1" thickBot="1"/>
    <row r="30" spans="2:47" ht="24.95" customHeight="1" thickTop="1" thickBot="1">
      <c r="B30" s="780" t="s">
        <v>283</v>
      </c>
      <c r="C30" s="781"/>
      <c r="D30" s="781"/>
      <c r="E30" s="781"/>
      <c r="F30" s="781"/>
      <c r="G30" s="781"/>
      <c r="H30" s="781"/>
      <c r="I30" s="781"/>
      <c r="J30" s="781"/>
      <c r="K30" s="781"/>
      <c r="L30" s="781"/>
      <c r="M30" s="781"/>
      <c r="N30" s="781"/>
      <c r="O30" s="781"/>
      <c r="P30" s="781"/>
      <c r="Q30" s="781"/>
      <c r="R30" s="781"/>
      <c r="S30" s="782"/>
      <c r="U30" s="257" t="s">
        <v>301</v>
      </c>
    </row>
    <row r="31" spans="2:47" ht="20.100000000000001" customHeight="1" thickTop="1"/>
    <row r="32" spans="2:47" ht="20.100000000000001" customHeight="1">
      <c r="B32" s="783" t="s">
        <v>284</v>
      </c>
      <c r="C32" s="783"/>
      <c r="D32" s="783"/>
      <c r="E32" s="783"/>
      <c r="F32" s="783"/>
      <c r="G32" s="783"/>
      <c r="H32" s="783"/>
      <c r="I32" s="783"/>
      <c r="J32" s="783"/>
      <c r="K32" s="783"/>
      <c r="L32" s="783"/>
      <c r="M32" s="783"/>
      <c r="N32" s="783"/>
      <c r="O32" s="783"/>
      <c r="P32" s="783"/>
      <c r="Q32" s="783"/>
      <c r="R32" s="783"/>
      <c r="S32" s="783"/>
      <c r="T32" s="783"/>
      <c r="U32" s="783"/>
      <c r="V32" s="783"/>
      <c r="W32" s="783"/>
      <c r="X32" s="783"/>
      <c r="Y32" s="783"/>
      <c r="Z32" s="783"/>
      <c r="AA32" s="783"/>
      <c r="AB32" s="783"/>
      <c r="AC32" s="783"/>
      <c r="AD32" s="783"/>
      <c r="AE32" s="783"/>
      <c r="AF32" s="783"/>
      <c r="AG32" s="783"/>
      <c r="AH32" s="783"/>
      <c r="AI32" s="783"/>
      <c r="AJ32" s="783"/>
      <c r="AK32" s="783"/>
      <c r="AL32" s="783"/>
      <c r="AM32" s="783"/>
      <c r="AN32" s="783"/>
      <c r="AO32" s="783"/>
      <c r="AP32" s="783"/>
      <c r="AQ32" s="783"/>
      <c r="AR32" s="783"/>
      <c r="AS32" s="783"/>
    </row>
    <row r="33" spans="2:77" ht="20.100000000000001" customHeight="1">
      <c r="B33" s="258" t="s">
        <v>285</v>
      </c>
      <c r="C33" s="258"/>
      <c r="D33" s="769" t="s">
        <v>298</v>
      </c>
      <c r="E33" s="769"/>
      <c r="F33" s="769"/>
      <c r="G33" s="769"/>
      <c r="H33" s="769"/>
      <c r="I33" s="769"/>
      <c r="J33" s="769"/>
      <c r="K33" s="769"/>
      <c r="L33" s="769"/>
      <c r="M33" s="769"/>
      <c r="N33" s="769"/>
      <c r="O33" s="769"/>
      <c r="P33" s="769"/>
      <c r="Q33" s="769"/>
      <c r="R33" s="769"/>
      <c r="S33" s="769"/>
      <c r="T33" s="769"/>
      <c r="U33" s="769"/>
      <c r="V33" s="769"/>
      <c r="W33" s="769"/>
      <c r="X33" s="769"/>
      <c r="Y33" s="769"/>
      <c r="Z33" s="769"/>
      <c r="AA33" s="769"/>
      <c r="AB33" s="769"/>
      <c r="AC33" s="769"/>
      <c r="AD33" s="769"/>
      <c r="AE33" s="769"/>
      <c r="AF33" s="769"/>
      <c r="AG33" s="769"/>
      <c r="AH33" s="769"/>
      <c r="AI33" s="769"/>
      <c r="AJ33" s="769"/>
      <c r="AK33" s="769"/>
      <c r="AL33" s="769"/>
      <c r="AM33" s="769"/>
      <c r="AN33" s="769"/>
      <c r="AO33" s="769"/>
      <c r="AP33" s="769"/>
      <c r="AQ33" s="769"/>
      <c r="AR33" s="769"/>
      <c r="AS33" s="258"/>
      <c r="AY33" s="258"/>
      <c r="AZ33" s="258"/>
      <c r="BA33" s="258"/>
      <c r="BB33" s="258"/>
      <c r="BC33" s="258"/>
      <c r="BD33" s="258"/>
      <c r="BE33" s="258"/>
      <c r="BF33" s="258"/>
      <c r="BG33" s="258"/>
      <c r="BH33" s="258"/>
      <c r="BI33" s="258"/>
      <c r="BJ33" s="258"/>
      <c r="BK33" s="258"/>
      <c r="BL33" s="258"/>
      <c r="BM33" s="258"/>
      <c r="BN33" s="258"/>
      <c r="BO33" s="258"/>
      <c r="BP33" s="258"/>
      <c r="BQ33" s="258"/>
      <c r="BR33" s="258"/>
      <c r="BS33" s="258"/>
      <c r="BT33" s="258"/>
      <c r="BU33" s="258"/>
      <c r="BV33" s="258"/>
      <c r="BW33" s="258"/>
      <c r="BX33" s="258"/>
      <c r="BY33" s="258"/>
    </row>
    <row r="34" spans="2:77" ht="20.100000000000001" customHeight="1">
      <c r="B34" s="258"/>
      <c r="C34" s="258"/>
      <c r="D34" s="769" t="s">
        <v>286</v>
      </c>
      <c r="E34" s="769"/>
      <c r="F34" s="769"/>
      <c r="G34" s="769"/>
      <c r="H34" s="769"/>
      <c r="I34" s="769"/>
      <c r="J34" s="769"/>
      <c r="K34" s="769"/>
      <c r="L34" s="769"/>
      <c r="M34" s="769"/>
      <c r="N34" s="769"/>
      <c r="O34" s="769"/>
      <c r="P34" s="769"/>
      <c r="Q34" s="769"/>
      <c r="R34" s="769"/>
      <c r="S34" s="769"/>
      <c r="T34" s="769"/>
      <c r="U34" s="769"/>
      <c r="V34" s="769"/>
      <c r="W34" s="769"/>
      <c r="X34" s="769"/>
      <c r="Y34" s="769"/>
      <c r="Z34" s="769"/>
      <c r="AA34" s="769"/>
      <c r="AB34" s="769"/>
      <c r="AC34" s="769"/>
      <c r="AD34" s="769"/>
      <c r="AE34" s="769"/>
      <c r="AF34" s="769"/>
      <c r="AG34" s="769"/>
      <c r="AH34" s="769"/>
      <c r="AI34" s="769"/>
      <c r="AJ34" s="769"/>
      <c r="AK34" s="769"/>
      <c r="AL34" s="769"/>
      <c r="AM34" s="769"/>
      <c r="AN34" s="769"/>
      <c r="AO34" s="769"/>
      <c r="AP34" s="769"/>
      <c r="AQ34" s="769"/>
      <c r="AR34" s="769"/>
      <c r="AS34" s="258"/>
      <c r="AY34" s="258"/>
      <c r="AZ34" s="258"/>
      <c r="BA34" s="258"/>
      <c r="BB34" s="258"/>
      <c r="BC34" s="258"/>
      <c r="BD34" s="258"/>
      <c r="BE34" s="258"/>
      <c r="BF34" s="258"/>
      <c r="BG34" s="258"/>
      <c r="BH34" s="258"/>
      <c r="BI34" s="258"/>
      <c r="BJ34" s="258"/>
      <c r="BK34" s="258"/>
      <c r="BL34" s="258"/>
      <c r="BM34" s="258"/>
      <c r="BN34" s="258"/>
      <c r="BO34" s="258"/>
      <c r="BP34" s="258"/>
      <c r="BQ34" s="258"/>
      <c r="BR34" s="258"/>
      <c r="BS34" s="258"/>
      <c r="BT34" s="258"/>
      <c r="BU34" s="258"/>
      <c r="BV34" s="258"/>
      <c r="BW34" s="258"/>
      <c r="BX34" s="258"/>
      <c r="BY34" s="258"/>
    </row>
    <row r="35" spans="2:77" ht="20.100000000000001" customHeight="1">
      <c r="B35" s="258"/>
      <c r="C35" s="258"/>
      <c r="D35" s="769" t="s">
        <v>299</v>
      </c>
      <c r="E35" s="769"/>
      <c r="F35" s="769"/>
      <c r="G35" s="769"/>
      <c r="H35" s="769"/>
      <c r="I35" s="769"/>
      <c r="J35" s="769"/>
      <c r="K35" s="769"/>
      <c r="L35" s="769"/>
      <c r="M35" s="769"/>
      <c r="N35" s="769"/>
      <c r="O35" s="769"/>
      <c r="P35" s="769"/>
      <c r="Q35" s="769"/>
      <c r="R35" s="769"/>
      <c r="S35" s="769"/>
      <c r="T35" s="769"/>
      <c r="U35" s="769"/>
      <c r="V35" s="769"/>
      <c r="W35" s="769"/>
      <c r="X35" s="769"/>
      <c r="Y35" s="769"/>
      <c r="Z35" s="769"/>
      <c r="AA35" s="769"/>
      <c r="AB35" s="769"/>
      <c r="AC35" s="769"/>
      <c r="AD35" s="769"/>
      <c r="AE35" s="769"/>
      <c r="AF35" s="769"/>
      <c r="AG35" s="769"/>
      <c r="AH35" s="769"/>
      <c r="AI35" s="769"/>
      <c r="AJ35" s="769"/>
      <c r="AK35" s="769"/>
      <c r="AL35" s="769"/>
      <c r="AM35" s="769"/>
      <c r="AN35" s="769"/>
      <c r="AO35" s="769"/>
      <c r="AP35" s="769"/>
      <c r="AQ35" s="769"/>
      <c r="AR35" s="769"/>
      <c r="AS35" s="258"/>
      <c r="AY35" s="258"/>
      <c r="AZ35" s="258"/>
      <c r="BA35" s="258"/>
      <c r="BB35" s="258"/>
      <c r="BC35" s="258"/>
      <c r="BD35" s="258"/>
      <c r="BE35" s="258"/>
      <c r="BF35" s="258"/>
      <c r="BG35" s="258"/>
      <c r="BH35" s="258"/>
      <c r="BI35" s="258"/>
      <c r="BJ35" s="258"/>
      <c r="BK35" s="258"/>
      <c r="BL35" s="258"/>
      <c r="BM35" s="258"/>
      <c r="BN35" s="258"/>
      <c r="BO35" s="258"/>
      <c r="BP35" s="258"/>
      <c r="BQ35" s="258"/>
      <c r="BR35" s="258"/>
      <c r="BS35" s="258"/>
      <c r="BT35" s="258"/>
      <c r="BU35" s="258"/>
      <c r="BV35" s="258"/>
      <c r="BW35" s="258"/>
      <c r="BX35" s="258"/>
      <c r="BY35" s="258"/>
    </row>
    <row r="36" spans="2:77" ht="20.100000000000001" customHeight="1">
      <c r="B36" s="258"/>
      <c r="C36" s="258"/>
      <c r="D36" s="769" t="s">
        <v>287</v>
      </c>
      <c r="E36" s="769"/>
      <c r="F36" s="769"/>
      <c r="G36" s="769"/>
      <c r="H36" s="769"/>
      <c r="I36" s="769"/>
      <c r="J36" s="769"/>
      <c r="K36" s="769"/>
      <c r="L36" s="769"/>
      <c r="M36" s="769"/>
      <c r="N36" s="769"/>
      <c r="O36" s="769"/>
      <c r="P36" s="769"/>
      <c r="Q36" s="769"/>
      <c r="R36" s="769"/>
      <c r="S36" s="769"/>
      <c r="T36" s="769"/>
      <c r="U36" s="769"/>
      <c r="V36" s="769"/>
      <c r="W36" s="769"/>
      <c r="X36" s="769"/>
      <c r="Y36" s="769"/>
      <c r="Z36" s="769"/>
      <c r="AA36" s="769"/>
      <c r="AB36" s="769"/>
      <c r="AC36" s="769"/>
      <c r="AD36" s="769"/>
      <c r="AE36" s="769"/>
      <c r="AF36" s="769"/>
      <c r="AG36" s="769"/>
      <c r="AH36" s="769"/>
      <c r="AI36" s="769"/>
      <c r="AJ36" s="769"/>
      <c r="AK36" s="769"/>
      <c r="AL36" s="769"/>
      <c r="AM36" s="769"/>
      <c r="AN36" s="769"/>
      <c r="AO36" s="769"/>
      <c r="AP36" s="769"/>
      <c r="AQ36" s="769"/>
      <c r="AR36" s="769"/>
      <c r="AS36" s="258"/>
      <c r="AY36" s="258"/>
      <c r="AZ36" s="258"/>
      <c r="BA36" s="258"/>
      <c r="BB36" s="258"/>
      <c r="BC36" s="258"/>
      <c r="BD36" s="258"/>
      <c r="BE36" s="258"/>
      <c r="BF36" s="258"/>
      <c r="BG36" s="258"/>
      <c r="BH36" s="258"/>
      <c r="BI36" s="258"/>
      <c r="BJ36" s="258"/>
      <c r="BK36" s="258"/>
      <c r="BL36" s="258"/>
      <c r="BM36" s="258"/>
      <c r="BN36" s="258"/>
      <c r="BO36" s="258"/>
      <c r="BP36" s="258"/>
      <c r="BQ36" s="258"/>
      <c r="BR36" s="258"/>
      <c r="BS36" s="258"/>
      <c r="BT36" s="258"/>
      <c r="BU36" s="258"/>
      <c r="BV36" s="258"/>
      <c r="BW36" s="258"/>
      <c r="BX36" s="258"/>
      <c r="BY36" s="258"/>
    </row>
    <row r="37" spans="2:77" ht="15" customHeight="1" thickBot="1"/>
    <row r="38" spans="2:77" ht="30" customHeight="1">
      <c r="B38" s="770" t="s">
        <v>275</v>
      </c>
      <c r="C38" s="771"/>
      <c r="D38" s="771"/>
      <c r="E38" s="771"/>
      <c r="F38" s="771"/>
      <c r="G38" s="771"/>
      <c r="H38" s="771"/>
      <c r="I38" s="771"/>
      <c r="J38" s="771"/>
      <c r="K38" s="772" t="s">
        <v>300</v>
      </c>
      <c r="L38" s="773"/>
      <c r="M38" s="773"/>
      <c r="N38" s="773"/>
      <c r="O38" s="773"/>
      <c r="P38" s="773"/>
      <c r="Q38" s="773"/>
      <c r="R38" s="774"/>
      <c r="S38" s="775" t="s">
        <v>288</v>
      </c>
      <c r="T38" s="775"/>
      <c r="U38" s="775"/>
      <c r="V38" s="775"/>
      <c r="W38" s="775"/>
      <c r="X38" s="775"/>
      <c r="Y38" s="775"/>
      <c r="Z38" s="775"/>
      <c r="AA38" s="776" t="s">
        <v>289</v>
      </c>
      <c r="AB38" s="777"/>
      <c r="AC38" s="777"/>
      <c r="AD38" s="777"/>
      <c r="AE38" s="777"/>
      <c r="AF38" s="777"/>
      <c r="AG38" s="777"/>
      <c r="AH38" s="778"/>
      <c r="AI38" s="771" t="s">
        <v>290</v>
      </c>
      <c r="AJ38" s="771"/>
      <c r="AK38" s="771"/>
      <c r="AL38" s="771"/>
      <c r="AM38" s="771"/>
      <c r="AN38" s="771"/>
      <c r="AO38" s="771"/>
      <c r="AP38" s="771"/>
      <c r="AQ38" s="771"/>
      <c r="AR38" s="771"/>
      <c r="AS38" s="779"/>
    </row>
    <row r="39" spans="2:77" ht="24.95" customHeight="1">
      <c r="B39" s="259"/>
      <c r="C39" s="244" t="s">
        <v>204</v>
      </c>
      <c r="D39" s="756">
        <f>+E19</f>
        <v>0</v>
      </c>
      <c r="E39" s="756"/>
      <c r="F39" s="260" t="s">
        <v>205</v>
      </c>
      <c r="G39" s="756">
        <f>+H19</f>
        <v>0</v>
      </c>
      <c r="H39" s="756"/>
      <c r="I39" s="756"/>
      <c r="J39" s="245" t="s">
        <v>206</v>
      </c>
      <c r="K39" s="757" t="str">
        <f>IF(様式1号_請求書!D15=2,1+(60-様式1号_請求書!V12)*0.02,"")</f>
        <v/>
      </c>
      <c r="L39" s="758"/>
      <c r="M39" s="758"/>
      <c r="N39" s="758"/>
      <c r="O39" s="758"/>
      <c r="P39" s="758"/>
      <c r="Q39" s="758"/>
      <c r="R39" s="759"/>
      <c r="S39" s="735" t="str">
        <f>IF(K39&lt;&gt;"",C40*K39,"")</f>
        <v/>
      </c>
      <c r="T39" s="735"/>
      <c r="U39" s="735"/>
      <c r="V39" s="735"/>
      <c r="W39" s="735"/>
      <c r="X39" s="735"/>
      <c r="Y39" s="736"/>
      <c r="Z39" s="766" t="s">
        <v>199</v>
      </c>
      <c r="AA39" s="261"/>
      <c r="AB39" s="148" t="s">
        <v>204</v>
      </c>
      <c r="AC39" s="756">
        <f>+R19</f>
        <v>0</v>
      </c>
      <c r="AD39" s="756"/>
      <c r="AE39" s="733" t="s">
        <v>202</v>
      </c>
      <c r="AF39" s="733"/>
      <c r="AG39" s="149" t="s">
        <v>206</v>
      </c>
      <c r="AH39" s="262"/>
      <c r="AI39" s="735" t="str">
        <f>IF(S39&lt;&gt;"",S39*AA40,"")</f>
        <v/>
      </c>
      <c r="AJ39" s="735"/>
      <c r="AK39" s="735"/>
      <c r="AL39" s="735"/>
      <c r="AM39" s="735"/>
      <c r="AN39" s="735"/>
      <c r="AO39" s="735"/>
      <c r="AP39" s="735"/>
      <c r="AQ39" s="735"/>
      <c r="AR39" s="736"/>
      <c r="AS39" s="739" t="s">
        <v>199</v>
      </c>
    </row>
    <row r="40" spans="2:77" ht="24.95" customHeight="1">
      <c r="B40" s="263"/>
      <c r="C40" s="746">
        <f>+D20</f>
        <v>0</v>
      </c>
      <c r="D40" s="747"/>
      <c r="E40" s="747"/>
      <c r="F40" s="747"/>
      <c r="G40" s="747"/>
      <c r="H40" s="747"/>
      <c r="I40" s="748"/>
      <c r="J40" s="264" t="s">
        <v>199</v>
      </c>
      <c r="K40" s="760"/>
      <c r="L40" s="761"/>
      <c r="M40" s="761"/>
      <c r="N40" s="761"/>
      <c r="O40" s="761"/>
      <c r="P40" s="761"/>
      <c r="Q40" s="761"/>
      <c r="R40" s="762"/>
      <c r="S40" s="735"/>
      <c r="T40" s="735"/>
      <c r="U40" s="735"/>
      <c r="V40" s="735"/>
      <c r="W40" s="735"/>
      <c r="X40" s="735"/>
      <c r="Y40" s="736"/>
      <c r="Z40" s="767"/>
      <c r="AA40" s="749">
        <f>+P20</f>
        <v>0</v>
      </c>
      <c r="AB40" s="749"/>
      <c r="AC40" s="749"/>
      <c r="AD40" s="749"/>
      <c r="AE40" s="749"/>
      <c r="AF40" s="749"/>
      <c r="AG40" s="749"/>
      <c r="AH40" s="749"/>
      <c r="AI40" s="735"/>
      <c r="AJ40" s="735"/>
      <c r="AK40" s="735"/>
      <c r="AL40" s="735"/>
      <c r="AM40" s="735"/>
      <c r="AN40" s="735"/>
      <c r="AO40" s="735"/>
      <c r="AP40" s="735"/>
      <c r="AQ40" s="735"/>
      <c r="AR40" s="736"/>
      <c r="AS40" s="745"/>
    </row>
    <row r="41" spans="2:77" ht="30" customHeight="1">
      <c r="B41" s="750" t="s">
        <v>291</v>
      </c>
      <c r="C41" s="751"/>
      <c r="D41" s="751"/>
      <c r="E41" s="751"/>
      <c r="F41" s="751"/>
      <c r="G41" s="751"/>
      <c r="H41" s="751"/>
      <c r="I41" s="751"/>
      <c r="J41" s="751"/>
      <c r="K41" s="760"/>
      <c r="L41" s="761"/>
      <c r="M41" s="761"/>
      <c r="N41" s="761"/>
      <c r="O41" s="761"/>
      <c r="P41" s="761"/>
      <c r="Q41" s="761"/>
      <c r="R41" s="762"/>
      <c r="S41" s="752" t="s">
        <v>292</v>
      </c>
      <c r="T41" s="752"/>
      <c r="U41" s="752"/>
      <c r="V41" s="752"/>
      <c r="W41" s="752"/>
      <c r="X41" s="752"/>
      <c r="Y41" s="752"/>
      <c r="Z41" s="752"/>
      <c r="AA41" s="753" t="s">
        <v>293</v>
      </c>
      <c r="AB41" s="754"/>
      <c r="AC41" s="754"/>
      <c r="AD41" s="754"/>
      <c r="AE41" s="754"/>
      <c r="AF41" s="754"/>
      <c r="AG41" s="754"/>
      <c r="AH41" s="754"/>
      <c r="AI41" s="753" t="s">
        <v>294</v>
      </c>
      <c r="AJ41" s="754"/>
      <c r="AK41" s="754"/>
      <c r="AL41" s="754"/>
      <c r="AM41" s="754"/>
      <c r="AN41" s="754"/>
      <c r="AO41" s="754"/>
      <c r="AP41" s="754"/>
      <c r="AQ41" s="754"/>
      <c r="AR41" s="754"/>
      <c r="AS41" s="755"/>
    </row>
    <row r="42" spans="2:77" ht="24.95" customHeight="1">
      <c r="B42" s="259"/>
      <c r="C42" s="244" t="s">
        <v>204</v>
      </c>
      <c r="D42" s="756">
        <f>+E22</f>
        <v>0</v>
      </c>
      <c r="E42" s="756"/>
      <c r="F42" s="260" t="s">
        <v>205</v>
      </c>
      <c r="G42" s="756">
        <f>+H22</f>
        <v>0</v>
      </c>
      <c r="H42" s="756"/>
      <c r="I42" s="756"/>
      <c r="J42" s="245" t="s">
        <v>206</v>
      </c>
      <c r="K42" s="760"/>
      <c r="L42" s="761"/>
      <c r="M42" s="761"/>
      <c r="N42" s="761"/>
      <c r="O42" s="761"/>
      <c r="P42" s="761"/>
      <c r="Q42" s="761"/>
      <c r="R42" s="762"/>
      <c r="S42" s="735" t="str">
        <f>IF(K39&lt;&gt;"",C43*K39,"")</f>
        <v/>
      </c>
      <c r="T42" s="735"/>
      <c r="U42" s="735"/>
      <c r="V42" s="735"/>
      <c r="W42" s="735"/>
      <c r="X42" s="735"/>
      <c r="Y42" s="736"/>
      <c r="Z42" s="766" t="s">
        <v>199</v>
      </c>
      <c r="AA42" s="732">
        <f>+N22</f>
        <v>0</v>
      </c>
      <c r="AB42" s="733"/>
      <c r="AC42" s="733"/>
      <c r="AD42" s="733"/>
      <c r="AE42" s="265" t="s">
        <v>295</v>
      </c>
      <c r="AF42" s="733">
        <f>+U22</f>
        <v>0</v>
      </c>
      <c r="AG42" s="733"/>
      <c r="AH42" s="734"/>
      <c r="AI42" s="735" t="str">
        <f>IF(K39&lt;&gt;"",S42*AA43,"")</f>
        <v/>
      </c>
      <c r="AJ42" s="735"/>
      <c r="AK42" s="735"/>
      <c r="AL42" s="735"/>
      <c r="AM42" s="735"/>
      <c r="AN42" s="735"/>
      <c r="AO42" s="735"/>
      <c r="AP42" s="735"/>
      <c r="AQ42" s="735"/>
      <c r="AR42" s="736"/>
      <c r="AS42" s="739" t="s">
        <v>199</v>
      </c>
    </row>
    <row r="43" spans="2:77" ht="24.95" customHeight="1" thickBot="1">
      <c r="B43" s="266"/>
      <c r="C43" s="741">
        <f>+D23</f>
        <v>0</v>
      </c>
      <c r="D43" s="742"/>
      <c r="E43" s="742"/>
      <c r="F43" s="742"/>
      <c r="G43" s="742"/>
      <c r="H43" s="742"/>
      <c r="I43" s="743"/>
      <c r="J43" s="267" t="s">
        <v>199</v>
      </c>
      <c r="K43" s="763"/>
      <c r="L43" s="764"/>
      <c r="M43" s="764"/>
      <c r="N43" s="764"/>
      <c r="O43" s="764"/>
      <c r="P43" s="764"/>
      <c r="Q43" s="764"/>
      <c r="R43" s="765"/>
      <c r="S43" s="737"/>
      <c r="T43" s="737"/>
      <c r="U43" s="737"/>
      <c r="V43" s="737"/>
      <c r="W43" s="737"/>
      <c r="X43" s="737"/>
      <c r="Y43" s="738"/>
      <c r="Z43" s="768"/>
      <c r="AA43" s="744">
        <f>+P23</f>
        <v>0</v>
      </c>
      <c r="AB43" s="744"/>
      <c r="AC43" s="744"/>
      <c r="AD43" s="744"/>
      <c r="AE43" s="744"/>
      <c r="AF43" s="744"/>
      <c r="AG43" s="744"/>
      <c r="AH43" s="744"/>
      <c r="AI43" s="737"/>
      <c r="AJ43" s="737"/>
      <c r="AK43" s="737"/>
      <c r="AL43" s="737"/>
      <c r="AM43" s="737"/>
      <c r="AN43" s="737"/>
      <c r="AO43" s="737"/>
      <c r="AP43" s="737"/>
      <c r="AQ43" s="737"/>
      <c r="AR43" s="738"/>
      <c r="AS43" s="740"/>
    </row>
    <row r="44" spans="2:77" ht="24.95" customHeight="1">
      <c r="B44" s="715" t="s">
        <v>296</v>
      </c>
      <c r="C44" s="716"/>
      <c r="D44" s="716"/>
      <c r="E44" s="716"/>
      <c r="F44" s="716"/>
      <c r="G44" s="716"/>
      <c r="H44" s="716"/>
      <c r="I44" s="716"/>
      <c r="J44" s="716"/>
      <c r="K44" s="716"/>
      <c r="L44" s="716"/>
      <c r="M44" s="716"/>
      <c r="N44" s="716"/>
      <c r="O44" s="716"/>
      <c r="P44" s="716"/>
      <c r="Q44" s="716"/>
      <c r="R44" s="716"/>
      <c r="S44" s="716"/>
      <c r="T44" s="717"/>
      <c r="U44" s="254"/>
      <c r="V44" s="254"/>
      <c r="W44" s="254"/>
      <c r="X44" s="255"/>
      <c r="Y44" s="255"/>
      <c r="Z44" s="255"/>
      <c r="AA44" s="255"/>
      <c r="AB44" s="255"/>
      <c r="AC44" s="255"/>
      <c r="AD44" s="721" t="str">
        <f>IF(K39&lt;&gt;"",TRUNC(AU45,0),"")</f>
        <v/>
      </c>
      <c r="AE44" s="721"/>
      <c r="AF44" s="721"/>
      <c r="AG44" s="721"/>
      <c r="AH44" s="721"/>
      <c r="AI44" s="721"/>
      <c r="AJ44" s="721"/>
      <c r="AK44" s="721"/>
      <c r="AL44" s="721"/>
      <c r="AM44" s="721"/>
      <c r="AN44" s="721"/>
      <c r="AO44" s="721"/>
      <c r="AP44" s="721"/>
      <c r="AQ44" s="255"/>
      <c r="AR44" s="255"/>
      <c r="AS44" s="723" t="s">
        <v>199</v>
      </c>
    </row>
    <row r="45" spans="2:77" ht="24.95" customHeight="1" thickBot="1">
      <c r="B45" s="718"/>
      <c r="C45" s="719"/>
      <c r="D45" s="719"/>
      <c r="E45" s="719"/>
      <c r="F45" s="719"/>
      <c r="G45" s="719"/>
      <c r="H45" s="719"/>
      <c r="I45" s="719"/>
      <c r="J45" s="719"/>
      <c r="K45" s="719"/>
      <c r="L45" s="719"/>
      <c r="M45" s="719"/>
      <c r="N45" s="719"/>
      <c r="O45" s="719"/>
      <c r="P45" s="719"/>
      <c r="Q45" s="719"/>
      <c r="R45" s="719"/>
      <c r="S45" s="719"/>
      <c r="T45" s="720"/>
      <c r="U45" s="256"/>
      <c r="V45" s="256"/>
      <c r="W45" s="256"/>
      <c r="X45" s="256"/>
      <c r="Y45" s="256"/>
      <c r="Z45" s="256"/>
      <c r="AA45" s="256"/>
      <c r="AB45" s="256"/>
      <c r="AC45" s="256"/>
      <c r="AD45" s="722"/>
      <c r="AE45" s="722"/>
      <c r="AF45" s="722"/>
      <c r="AG45" s="722"/>
      <c r="AH45" s="722"/>
      <c r="AI45" s="722"/>
      <c r="AJ45" s="722"/>
      <c r="AK45" s="722"/>
      <c r="AL45" s="722"/>
      <c r="AM45" s="722"/>
      <c r="AN45" s="722"/>
      <c r="AO45" s="722"/>
      <c r="AP45" s="722"/>
      <c r="AQ45" s="256"/>
      <c r="AR45" s="256"/>
      <c r="AS45" s="724"/>
      <c r="AU45" s="161" t="str">
        <f>IF(K39&lt;&gt;"",(AI39+AI42),"")</f>
        <v/>
      </c>
    </row>
    <row r="46" spans="2:77" ht="24.95" customHeight="1">
      <c r="B46" s="725" t="s">
        <v>297</v>
      </c>
      <c r="C46" s="725"/>
      <c r="D46" s="725"/>
      <c r="E46" s="725"/>
      <c r="F46" s="725"/>
      <c r="G46" s="725"/>
      <c r="H46" s="725"/>
      <c r="I46" s="725"/>
      <c r="J46" s="725"/>
      <c r="K46" s="725"/>
      <c r="L46" s="725"/>
      <c r="M46" s="725"/>
      <c r="N46" s="725"/>
      <c r="O46" s="725"/>
      <c r="P46" s="725"/>
      <c r="Q46" s="725"/>
      <c r="R46" s="725"/>
      <c r="S46" s="725"/>
      <c r="T46" s="725"/>
      <c r="U46" s="725"/>
      <c r="V46" s="725"/>
      <c r="W46" s="725"/>
      <c r="X46" s="725"/>
      <c r="Y46" s="725"/>
      <c r="Z46" s="725"/>
      <c r="AA46" s="725"/>
      <c r="AB46" s="725"/>
      <c r="AC46" s="725"/>
      <c r="AD46" s="725"/>
      <c r="AE46" s="725"/>
      <c r="AF46" s="725"/>
      <c r="AG46" s="725"/>
      <c r="AH46" s="725"/>
      <c r="AI46" s="725"/>
      <c r="AJ46" s="725"/>
      <c r="AK46" s="725"/>
    </row>
  </sheetData>
  <mergeCells count="106">
    <mergeCell ref="B1:AS1"/>
    <mergeCell ref="B3:H3"/>
    <mergeCell ref="I3:U3"/>
    <mergeCell ref="B4:H4"/>
    <mergeCell ref="B6:K6"/>
    <mergeCell ref="Y6:AF6"/>
    <mergeCell ref="Y8:AA8"/>
    <mergeCell ref="AB8:AF8"/>
    <mergeCell ref="AG8:AJ8"/>
    <mergeCell ref="AK8:AL8"/>
    <mergeCell ref="AM8:AQ8"/>
    <mergeCell ref="AR8:AS8"/>
    <mergeCell ref="B7:M7"/>
    <mergeCell ref="N7:U7"/>
    <mergeCell ref="Y7:AJ7"/>
    <mergeCell ref="AK7:AR7"/>
    <mergeCell ref="B8:D8"/>
    <mergeCell ref="E8:I8"/>
    <mergeCell ref="J8:M8"/>
    <mergeCell ref="N8:O8"/>
    <mergeCell ref="P8:T8"/>
    <mergeCell ref="U8:V8"/>
    <mergeCell ref="B11:M11"/>
    <mergeCell ref="N11:U11"/>
    <mergeCell ref="Y11:AJ11"/>
    <mergeCell ref="AK11:AR11"/>
    <mergeCell ref="B13:AS13"/>
    <mergeCell ref="B14:AS16"/>
    <mergeCell ref="Y9:AJ9"/>
    <mergeCell ref="AK9:AS9"/>
    <mergeCell ref="B10:M10"/>
    <mergeCell ref="N10:U10"/>
    <mergeCell ref="Y10:AJ10"/>
    <mergeCell ref="AK10:AR10"/>
    <mergeCell ref="B9:I9"/>
    <mergeCell ref="D20:K20"/>
    <mergeCell ref="P20:W20"/>
    <mergeCell ref="AD20:AP20"/>
    <mergeCell ref="B21:M21"/>
    <mergeCell ref="N21:Y21"/>
    <mergeCell ref="Z21:AS21"/>
    <mergeCell ref="B18:M18"/>
    <mergeCell ref="N18:Y18"/>
    <mergeCell ref="Z18:AS18"/>
    <mergeCell ref="E19:F19"/>
    <mergeCell ref="H19:J19"/>
    <mergeCell ref="R19:S19"/>
    <mergeCell ref="T19:U19"/>
    <mergeCell ref="AS24:AS25"/>
    <mergeCell ref="B26:AK26"/>
    <mergeCell ref="B30:S30"/>
    <mergeCell ref="B32:AS32"/>
    <mergeCell ref="D33:AR33"/>
    <mergeCell ref="D34:AR34"/>
    <mergeCell ref="AF22:AG22"/>
    <mergeCell ref="AH22:AL22"/>
    <mergeCell ref="D23:K23"/>
    <mergeCell ref="P23:W23"/>
    <mergeCell ref="AD23:AP23"/>
    <mergeCell ref="B24:T25"/>
    <mergeCell ref="AD24:AP25"/>
    <mergeCell ref="E22:F22"/>
    <mergeCell ref="H22:J22"/>
    <mergeCell ref="N22:R22"/>
    <mergeCell ref="S22:T22"/>
    <mergeCell ref="U22:Y22"/>
    <mergeCell ref="AA22:AE22"/>
    <mergeCell ref="K39:R43"/>
    <mergeCell ref="S39:Y40"/>
    <mergeCell ref="Z39:Z40"/>
    <mergeCell ref="AC39:AD39"/>
    <mergeCell ref="D42:E42"/>
    <mergeCell ref="G42:I42"/>
    <mergeCell ref="S42:Y43"/>
    <mergeCell ref="Z42:Z43"/>
    <mergeCell ref="D35:AR35"/>
    <mergeCell ref="D36:AR36"/>
    <mergeCell ref="B38:J38"/>
    <mergeCell ref="K38:R38"/>
    <mergeCell ref="S38:Z38"/>
    <mergeCell ref="AA38:AH38"/>
    <mergeCell ref="AI38:AS38"/>
    <mergeCell ref="B44:T45"/>
    <mergeCell ref="AD44:AP45"/>
    <mergeCell ref="AS44:AS45"/>
    <mergeCell ref="B46:AK46"/>
    <mergeCell ref="I4:N4"/>
    <mergeCell ref="O4:U4"/>
    <mergeCell ref="J9:V9"/>
    <mergeCell ref="AA42:AD42"/>
    <mergeCell ref="AF42:AH42"/>
    <mergeCell ref="AI42:AR43"/>
    <mergeCell ref="AS42:AS43"/>
    <mergeCell ref="C43:I43"/>
    <mergeCell ref="AA43:AH43"/>
    <mergeCell ref="AE39:AF39"/>
    <mergeCell ref="AI39:AR40"/>
    <mergeCell ref="AS39:AS40"/>
    <mergeCell ref="C40:I40"/>
    <mergeCell ref="AA40:AH40"/>
    <mergeCell ref="B41:J41"/>
    <mergeCell ref="S41:Z41"/>
    <mergeCell ref="AA41:AH41"/>
    <mergeCell ref="AI41:AS41"/>
    <mergeCell ref="D39:E39"/>
    <mergeCell ref="G39:I39"/>
  </mergeCells>
  <phoneticPr fontId="4"/>
  <conditionalFormatting sqref="J9:V9">
    <cfRule type="expression" dxfId="17" priority="4">
      <formula>ISBLANK($J$9)</formula>
    </cfRule>
  </conditionalFormatting>
  <conditionalFormatting sqref="K39:R43">
    <cfRule type="expression" dxfId="16" priority="1">
      <formula>ISBLANK($K$39)</formula>
    </cfRule>
  </conditionalFormatting>
  <conditionalFormatting sqref="N10:U10">
    <cfRule type="expression" dxfId="15" priority="3">
      <formula>ISBLANK($N$10)</formula>
    </cfRule>
  </conditionalFormatting>
  <conditionalFormatting sqref="N11:U11">
    <cfRule type="expression" dxfId="14" priority="2">
      <formula>ISBLANK($N$11)</formula>
    </cfRule>
  </conditionalFormatting>
  <conditionalFormatting sqref="AB8:AF8">
    <cfRule type="expression" dxfId="13" priority="10">
      <formula>ISBLANK($AB$8)</formula>
    </cfRule>
  </conditionalFormatting>
  <conditionalFormatting sqref="AG8:AJ8">
    <cfRule type="expression" dxfId="12" priority="9">
      <formula>ISBLANK($AG$8)</formula>
    </cfRule>
  </conditionalFormatting>
  <conditionalFormatting sqref="AK7:AR7">
    <cfRule type="expression" dxfId="11" priority="11">
      <formula>ISBLANK($AK$7:$AS$7)</formula>
    </cfRule>
  </conditionalFormatting>
  <conditionalFormatting sqref="AK9:AS9">
    <cfRule type="expression" dxfId="10" priority="7">
      <formula>ISBLANK($AK$9)</formula>
    </cfRule>
  </conditionalFormatting>
  <conditionalFormatting sqref="AM8:AQ8">
    <cfRule type="expression" dxfId="9" priority="8">
      <formula>ISBLANK($AM$8)</formula>
    </cfRule>
  </conditionalFormatting>
  <pageMargins left="0.47244094488188981" right="0.47244094488188981" top="0.70866141732283472" bottom="0.70866141732283472" header="0.31496062992125984" footer="0.31496062992125984"/>
  <pageSetup paperSize="9" scale="74"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2744661-F5AF-4157-9FB1-F9E6A0C4B2A5}">
          <x14:formula1>
            <xm:f>'リスト元データ '!$C$3:$C$26</xm:f>
          </x14:formula1>
          <xm:sqref>I3:U3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E440B-1786-49C8-A3EC-2692B1D668D4}">
  <dimension ref="A1:O33"/>
  <sheetViews>
    <sheetView workbookViewId="0">
      <selection activeCell="F13" sqref="F13"/>
    </sheetView>
  </sheetViews>
  <sheetFormatPr defaultRowHeight="13.5"/>
  <cols>
    <col min="1" max="1" width="4.625" style="163" customWidth="1"/>
    <col min="2" max="2" width="28.625" style="163" customWidth="1"/>
    <col min="3" max="3" width="20.625" style="163" customWidth="1"/>
    <col min="4" max="4" width="4.625" style="163" customWidth="1"/>
    <col min="5" max="5" width="20.625" style="163" customWidth="1"/>
    <col min="6" max="8" width="3.625" style="163" customWidth="1"/>
    <col min="9" max="9" width="3.75" style="163" customWidth="1"/>
    <col min="10" max="10" width="3.625" style="163" customWidth="1"/>
    <col min="11" max="11" width="4.25" style="163" customWidth="1"/>
    <col min="12" max="12" width="2.375" style="163" customWidth="1"/>
    <col min="13" max="15" width="8.875" style="163"/>
  </cols>
  <sheetData>
    <row r="1" spans="1:14" s="163" customFormat="1" ht="22.5" customHeight="1">
      <c r="A1" s="869" t="s">
        <v>241</v>
      </c>
      <c r="B1" s="869"/>
      <c r="C1" s="869"/>
      <c r="D1" s="869"/>
      <c r="E1" s="869"/>
      <c r="F1" s="869"/>
      <c r="G1" s="869"/>
      <c r="H1" s="869"/>
      <c r="I1" s="869"/>
      <c r="J1" s="869"/>
      <c r="K1" s="869"/>
      <c r="L1" s="162"/>
      <c r="M1" s="162"/>
      <c r="N1" s="162"/>
    </row>
    <row r="2" spans="1:14" s="163" customFormat="1" ht="22.5" customHeight="1">
      <c r="A2" s="247"/>
      <c r="B2" s="247"/>
      <c r="C2" s="247"/>
      <c r="D2" s="247"/>
      <c r="E2" s="247"/>
      <c r="F2" s="247"/>
      <c r="G2" s="247"/>
      <c r="H2" s="247"/>
      <c r="I2" s="247"/>
      <c r="J2" s="247"/>
      <c r="K2" s="247"/>
      <c r="L2" s="162"/>
      <c r="M2" s="162"/>
      <c r="N2" s="162"/>
    </row>
    <row r="3" spans="1:14" ht="20.100000000000001" customHeight="1" thickBot="1">
      <c r="A3" s="306" t="s">
        <v>308</v>
      </c>
      <c r="B3" s="306"/>
    </row>
    <row r="4" spans="1:14" s="163" customFormat="1" ht="30" customHeight="1" thickBot="1">
      <c r="A4" s="870" t="s">
        <v>302</v>
      </c>
      <c r="B4" s="871"/>
      <c r="C4" s="872"/>
      <c r="D4" s="873"/>
      <c r="E4" s="874"/>
      <c r="F4" s="875"/>
      <c r="G4" s="875"/>
      <c r="H4" s="875"/>
      <c r="I4" s="875"/>
      <c r="J4" s="875"/>
      <c r="K4" s="876"/>
      <c r="L4" s="162"/>
      <c r="M4" s="162"/>
      <c r="N4" s="162"/>
    </row>
    <row r="5" spans="1:14" s="163" customFormat="1" ht="30" customHeight="1" thickBot="1">
      <c r="A5" s="877" t="s">
        <v>303</v>
      </c>
      <c r="B5" s="878"/>
      <c r="C5" s="879">
        <f>様式1号_請求書!P10</f>
        <v>0</v>
      </c>
      <c r="D5" s="878"/>
      <c r="E5" s="305">
        <f>様式1号_請求書!T10</f>
        <v>0</v>
      </c>
      <c r="F5" s="875"/>
      <c r="G5" s="875"/>
      <c r="H5" s="875"/>
      <c r="I5" s="875"/>
      <c r="J5" s="875"/>
      <c r="K5" s="876"/>
      <c r="L5" s="162"/>
      <c r="M5" s="162"/>
      <c r="N5" s="162"/>
    </row>
    <row r="6" spans="1:14" s="163" customFormat="1" ht="37.5" customHeight="1">
      <c r="A6" s="880" t="s">
        <v>240</v>
      </c>
      <c r="B6" s="881"/>
      <c r="C6" s="268">
        <f>様式1号_請求書!I17</f>
        <v>0</v>
      </c>
      <c r="D6" s="269" t="s">
        <v>27</v>
      </c>
      <c r="E6" s="270">
        <f>様式1号_請求書!N17</f>
        <v>0</v>
      </c>
      <c r="F6" s="882" t="str">
        <f>様式1号_請求書!T17</f>
        <v/>
      </c>
      <c r="G6" s="883"/>
      <c r="H6" s="269" t="s">
        <v>3</v>
      </c>
      <c r="I6" s="884" t="str">
        <f>様式1号_請求書!V17</f>
        <v/>
      </c>
      <c r="J6" s="884"/>
      <c r="K6" s="271" t="s">
        <v>20</v>
      </c>
      <c r="L6" s="162"/>
      <c r="M6" s="162"/>
      <c r="N6" s="162"/>
    </row>
    <row r="7" spans="1:14" s="163" customFormat="1" ht="24.95" customHeight="1">
      <c r="A7" s="885"/>
      <c r="B7" s="887" t="s">
        <v>307</v>
      </c>
      <c r="C7" s="272"/>
      <c r="D7" s="273" t="s">
        <v>27</v>
      </c>
      <c r="E7" s="274">
        <f>E6</f>
        <v>0</v>
      </c>
      <c r="F7" s="888"/>
      <c r="G7" s="889"/>
      <c r="H7" s="275" t="s">
        <v>3</v>
      </c>
      <c r="I7" s="890">
        <v>0</v>
      </c>
      <c r="J7" s="890"/>
      <c r="K7" s="276" t="s">
        <v>20</v>
      </c>
      <c r="L7" s="162"/>
      <c r="M7" s="162"/>
      <c r="N7" s="162"/>
    </row>
    <row r="8" spans="1:14" s="163" customFormat="1" ht="24.95" customHeight="1">
      <c r="A8" s="885"/>
      <c r="B8" s="887"/>
      <c r="C8" s="277"/>
      <c r="D8" s="170" t="s">
        <v>27</v>
      </c>
      <c r="E8" s="278"/>
      <c r="F8" s="891"/>
      <c r="G8" s="891"/>
      <c r="H8" s="39" t="s">
        <v>242</v>
      </c>
      <c r="I8" s="891"/>
      <c r="J8" s="891"/>
      <c r="K8" s="171" t="s">
        <v>31</v>
      </c>
      <c r="L8" s="162"/>
      <c r="M8" s="162"/>
      <c r="N8" s="162"/>
    </row>
    <row r="9" spans="1:14" s="163" customFormat="1" ht="24.95" customHeight="1">
      <c r="A9" s="885"/>
      <c r="B9" s="892" t="s">
        <v>209</v>
      </c>
      <c r="C9" s="279">
        <f>C6</f>
        <v>0</v>
      </c>
      <c r="D9" s="280" t="s">
        <v>27</v>
      </c>
      <c r="E9" s="281"/>
      <c r="F9" s="894">
        <f>様式1号_請求書!S21</f>
        <v>0</v>
      </c>
      <c r="G9" s="894"/>
      <c r="H9" s="282" t="s">
        <v>3</v>
      </c>
      <c r="I9" s="894">
        <f>様式1号_請求書!V21</f>
        <v>0</v>
      </c>
      <c r="J9" s="894"/>
      <c r="K9" s="283" t="s">
        <v>20</v>
      </c>
      <c r="L9" s="162"/>
      <c r="M9" s="162"/>
      <c r="N9" s="162"/>
    </row>
    <row r="10" spans="1:14" s="163" customFormat="1" ht="24.95" customHeight="1" thickBot="1">
      <c r="A10" s="886"/>
      <c r="B10" s="893"/>
      <c r="C10" s="284"/>
      <c r="D10" s="172" t="s">
        <v>27</v>
      </c>
      <c r="E10" s="285"/>
      <c r="F10" s="895"/>
      <c r="G10" s="896"/>
      <c r="H10" s="172"/>
      <c r="I10" s="897"/>
      <c r="J10" s="897"/>
      <c r="K10" s="173"/>
      <c r="L10" s="162"/>
      <c r="M10" s="162"/>
      <c r="N10" s="162"/>
    </row>
    <row r="11" spans="1:14" s="163" customFormat="1" ht="35.1" customHeight="1" thickBot="1">
      <c r="A11" s="898" t="s">
        <v>312</v>
      </c>
      <c r="B11" s="899"/>
      <c r="C11" s="286">
        <f>様式1号_請求書!T36</f>
        <v>0</v>
      </c>
      <c r="D11" s="287" t="s">
        <v>42</v>
      </c>
      <c r="E11" s="900"/>
      <c r="F11" s="900"/>
      <c r="G11" s="900"/>
      <c r="H11" s="900"/>
      <c r="I11" s="900"/>
      <c r="J11" s="900"/>
      <c r="K11" s="901"/>
      <c r="L11" s="162"/>
      <c r="M11" s="162"/>
      <c r="N11" s="162"/>
    </row>
    <row r="12" spans="1:14" s="163" customFormat="1" ht="35.1" customHeight="1">
      <c r="A12" s="288" t="s">
        <v>210</v>
      </c>
      <c r="B12" s="289"/>
      <c r="C12" s="902">
        <f>C11</f>
        <v>0</v>
      </c>
      <c r="D12" s="904" t="s">
        <v>121</v>
      </c>
      <c r="E12" s="290" t="str">
        <f>様式1号_請求書!T35</f>
        <v/>
      </c>
      <c r="F12" s="291" t="s">
        <v>211</v>
      </c>
      <c r="G12" s="906" t="e">
        <f>ROUNDDOWN(C12*E12,0)</f>
        <v>#VALUE!</v>
      </c>
      <c r="H12" s="906"/>
      <c r="I12" s="906"/>
      <c r="J12" s="906"/>
      <c r="K12" s="292" t="s">
        <v>42</v>
      </c>
      <c r="L12" s="162"/>
      <c r="M12" s="162"/>
      <c r="N12" s="162"/>
    </row>
    <row r="13" spans="1:14" s="163" customFormat="1" ht="35.1" customHeight="1" thickBot="1">
      <c r="A13" s="174"/>
      <c r="B13" s="293" t="s">
        <v>212</v>
      </c>
      <c r="C13" s="903"/>
      <c r="D13" s="905"/>
      <c r="E13" s="294"/>
      <c r="F13" s="170" t="s">
        <v>211</v>
      </c>
      <c r="G13" s="907">
        <f>ROUNDDOWN(C12*E13,0)</f>
        <v>0</v>
      </c>
      <c r="H13" s="907"/>
      <c r="I13" s="907"/>
      <c r="J13" s="907"/>
      <c r="K13" s="175" t="s">
        <v>42</v>
      </c>
      <c r="L13" s="162"/>
      <c r="M13" s="162"/>
      <c r="N13" s="162"/>
    </row>
    <row r="14" spans="1:14" s="163" customFormat="1" ht="45" customHeight="1" thickTop="1" thickBot="1">
      <c r="A14" s="908" t="s">
        <v>213</v>
      </c>
      <c r="B14" s="909"/>
      <c r="C14" s="295" t="e">
        <f>G12</f>
        <v>#VALUE!</v>
      </c>
      <c r="D14" s="296" t="s">
        <v>122</v>
      </c>
      <c r="E14" s="297">
        <f>G13</f>
        <v>0</v>
      </c>
      <c r="F14" s="296" t="s">
        <v>211</v>
      </c>
      <c r="G14" s="910" t="e">
        <f>C14-E14</f>
        <v>#VALUE!</v>
      </c>
      <c r="H14" s="911"/>
      <c r="I14" s="911"/>
      <c r="J14" s="912"/>
      <c r="K14" s="298" t="s">
        <v>42</v>
      </c>
      <c r="L14" s="162"/>
      <c r="M14" s="162"/>
      <c r="N14" s="162"/>
    </row>
    <row r="15" spans="1:14" ht="6.75" customHeight="1" thickTop="1">
      <c r="A15" s="8"/>
      <c r="B15" s="8"/>
      <c r="C15" s="8"/>
      <c r="D15" s="8"/>
      <c r="E15" s="8"/>
      <c r="F15" s="8"/>
      <c r="G15" s="8"/>
      <c r="H15" s="8"/>
      <c r="I15" s="8"/>
      <c r="J15" s="8"/>
      <c r="K15" s="8"/>
      <c r="L15" s="162"/>
      <c r="M15" s="162"/>
      <c r="N15" s="162"/>
    </row>
    <row r="16" spans="1:14">
      <c r="B16" s="913" t="s">
        <v>306</v>
      </c>
      <c r="C16" s="913"/>
      <c r="D16" s="913"/>
      <c r="E16" s="913"/>
      <c r="F16" s="913"/>
      <c r="G16" s="913"/>
      <c r="H16" s="913"/>
      <c r="I16" s="913"/>
      <c r="J16" s="913"/>
      <c r="K16" s="913"/>
    </row>
    <row r="20" spans="1:14" ht="20.100000000000001" customHeight="1" thickBot="1">
      <c r="A20" s="914" t="s">
        <v>304</v>
      </c>
      <c r="B20" s="914"/>
    </row>
    <row r="21" spans="1:14" s="163" customFormat="1" ht="35.1" customHeight="1" thickBot="1">
      <c r="A21" s="898" t="s">
        <v>310</v>
      </c>
      <c r="B21" s="899"/>
      <c r="C21" s="286">
        <f>様式1号_請求書!T39</f>
        <v>0</v>
      </c>
      <c r="D21" s="287" t="s">
        <v>42</v>
      </c>
      <c r="E21" s="900"/>
      <c r="F21" s="900"/>
      <c r="G21" s="900"/>
      <c r="H21" s="900"/>
      <c r="I21" s="900"/>
      <c r="J21" s="900"/>
      <c r="K21" s="901"/>
      <c r="L21" s="162"/>
      <c r="M21" s="162"/>
      <c r="N21" s="162"/>
    </row>
    <row r="22" spans="1:14" s="163" customFormat="1" ht="45.75" customHeight="1">
      <c r="A22" s="288" t="s">
        <v>210</v>
      </c>
      <c r="B22" s="289"/>
      <c r="C22" s="902">
        <f>C21</f>
        <v>0</v>
      </c>
      <c r="D22" s="904" t="s">
        <v>121</v>
      </c>
      <c r="E22" s="915" t="s">
        <v>311</v>
      </c>
      <c r="F22" s="916"/>
      <c r="G22" s="906">
        <f>様式1号_請求書!T42</f>
        <v>0</v>
      </c>
      <c r="H22" s="906"/>
      <c r="I22" s="906"/>
      <c r="J22" s="906"/>
      <c r="K22" s="292" t="s">
        <v>42</v>
      </c>
      <c r="L22" s="162"/>
      <c r="M22" s="162"/>
      <c r="N22" s="162"/>
    </row>
    <row r="23" spans="1:14" s="163" customFormat="1" ht="35.1" customHeight="1" thickBot="1">
      <c r="A23" s="174"/>
      <c r="B23" s="293" t="s">
        <v>212</v>
      </c>
      <c r="C23" s="903"/>
      <c r="D23" s="905"/>
      <c r="E23" s="299">
        <f>E13</f>
        <v>0</v>
      </c>
      <c r="F23" s="300" t="s">
        <v>211</v>
      </c>
      <c r="G23" s="917">
        <f>ROUNDDOWN(C22*E23,0)</f>
        <v>0</v>
      </c>
      <c r="H23" s="917"/>
      <c r="I23" s="917"/>
      <c r="J23" s="917"/>
      <c r="K23" s="301" t="s">
        <v>42</v>
      </c>
      <c r="L23" s="162"/>
      <c r="M23" s="162"/>
      <c r="N23" s="162"/>
    </row>
    <row r="24" spans="1:14" s="163" customFormat="1" ht="45" customHeight="1" thickTop="1" thickBot="1">
      <c r="A24" s="908" t="s">
        <v>213</v>
      </c>
      <c r="B24" s="909"/>
      <c r="C24" s="295">
        <f>G22</f>
        <v>0</v>
      </c>
      <c r="D24" s="296" t="s">
        <v>122</v>
      </c>
      <c r="E24" s="302">
        <f>G23</f>
        <v>0</v>
      </c>
      <c r="F24" s="303" t="s">
        <v>211</v>
      </c>
      <c r="G24" s="910">
        <f>C24-E24</f>
        <v>0</v>
      </c>
      <c r="H24" s="911"/>
      <c r="I24" s="911"/>
      <c r="J24" s="912"/>
      <c r="K24" s="298" t="s">
        <v>42</v>
      </c>
      <c r="L24" s="162"/>
      <c r="M24" s="162"/>
      <c r="N24" s="162"/>
    </row>
    <row r="25" spans="1:14" ht="14.25" thickTop="1"/>
    <row r="28" spans="1:14" ht="20.100000000000001" customHeight="1" thickBot="1">
      <c r="A28" s="914" t="s">
        <v>305</v>
      </c>
      <c r="B28" s="914"/>
    </row>
    <row r="29" spans="1:14" s="163" customFormat="1" ht="35.1" customHeight="1" thickBot="1">
      <c r="A29" s="898" t="s">
        <v>313</v>
      </c>
      <c r="B29" s="899"/>
      <c r="C29" s="286">
        <f>様式1号_請求書!T37</f>
        <v>0</v>
      </c>
      <c r="D29" s="287" t="s">
        <v>42</v>
      </c>
      <c r="E29" s="918" t="s">
        <v>309</v>
      </c>
      <c r="F29" s="918"/>
      <c r="G29" s="919"/>
      <c r="H29" s="920">
        <f>様式1号_請求書!T41</f>
        <v>0</v>
      </c>
      <c r="I29" s="921"/>
      <c r="J29" s="921"/>
      <c r="K29" s="304" t="s">
        <v>42</v>
      </c>
      <c r="L29" s="162"/>
      <c r="M29" s="162"/>
      <c r="N29" s="162"/>
    </row>
    <row r="30" spans="1:14" s="163" customFormat="1" ht="35.1" customHeight="1">
      <c r="A30" s="288" t="s">
        <v>210</v>
      </c>
      <c r="B30" s="289"/>
      <c r="C30" s="902">
        <f>+C29+H29</f>
        <v>0</v>
      </c>
      <c r="D30" s="904" t="s">
        <v>121</v>
      </c>
      <c r="E30" s="923" t="str">
        <f>様式1号_請求書!T35</f>
        <v/>
      </c>
      <c r="F30" s="924"/>
      <c r="G30" s="906" t="e">
        <f>ROUNDDOWN(C30*E30,0)</f>
        <v>#VALUE!</v>
      </c>
      <c r="H30" s="906"/>
      <c r="I30" s="906"/>
      <c r="J30" s="906"/>
      <c r="K30" s="292" t="s">
        <v>42</v>
      </c>
      <c r="L30" s="162"/>
      <c r="M30" s="162"/>
      <c r="N30" s="162"/>
    </row>
    <row r="31" spans="1:14" s="163" customFormat="1" ht="35.1" customHeight="1" thickBot="1">
      <c r="A31" s="174"/>
      <c r="B31" s="293" t="s">
        <v>212</v>
      </c>
      <c r="C31" s="922"/>
      <c r="D31" s="905"/>
      <c r="E31" s="299">
        <f>+E13</f>
        <v>0</v>
      </c>
      <c r="F31" s="300" t="s">
        <v>211</v>
      </c>
      <c r="G31" s="917">
        <f>ROUNDDOWN(C30*E31,0)</f>
        <v>0</v>
      </c>
      <c r="H31" s="917"/>
      <c r="I31" s="917"/>
      <c r="J31" s="917"/>
      <c r="K31" s="301" t="s">
        <v>42</v>
      </c>
      <c r="L31" s="162"/>
      <c r="M31" s="162"/>
      <c r="N31" s="162"/>
    </row>
    <row r="32" spans="1:14" s="163" customFormat="1" ht="45" customHeight="1" thickTop="1" thickBot="1">
      <c r="A32" s="908" t="s">
        <v>213</v>
      </c>
      <c r="B32" s="909"/>
      <c r="C32" s="295" t="e">
        <f>G30</f>
        <v>#VALUE!</v>
      </c>
      <c r="D32" s="296" t="s">
        <v>122</v>
      </c>
      <c r="E32" s="302">
        <f>G31</f>
        <v>0</v>
      </c>
      <c r="F32" s="303" t="s">
        <v>211</v>
      </c>
      <c r="G32" s="910" t="e">
        <f>C32-E32</f>
        <v>#VALUE!</v>
      </c>
      <c r="H32" s="911"/>
      <c r="I32" s="911"/>
      <c r="J32" s="912"/>
      <c r="K32" s="298" t="s">
        <v>42</v>
      </c>
      <c r="L32" s="162"/>
      <c r="M32" s="162"/>
      <c r="N32" s="162"/>
    </row>
    <row r="33" ht="14.25" thickTop="1"/>
  </sheetData>
  <mergeCells count="51">
    <mergeCell ref="A32:B32"/>
    <mergeCell ref="G32:J32"/>
    <mergeCell ref="A24:B24"/>
    <mergeCell ref="G24:J24"/>
    <mergeCell ref="A28:B28"/>
    <mergeCell ref="A29:B29"/>
    <mergeCell ref="E29:G29"/>
    <mergeCell ref="H29:J29"/>
    <mergeCell ref="C30:C31"/>
    <mergeCell ref="D30:D31"/>
    <mergeCell ref="E30:F30"/>
    <mergeCell ref="G30:J30"/>
    <mergeCell ref="G31:J31"/>
    <mergeCell ref="C22:C23"/>
    <mergeCell ref="D22:D23"/>
    <mergeCell ref="E22:F22"/>
    <mergeCell ref="G22:J22"/>
    <mergeCell ref="G23:J23"/>
    <mergeCell ref="A14:B14"/>
    <mergeCell ref="G14:J14"/>
    <mergeCell ref="B16:K16"/>
    <mergeCell ref="A20:B20"/>
    <mergeCell ref="A21:B21"/>
    <mergeCell ref="E21:K21"/>
    <mergeCell ref="A11:B11"/>
    <mergeCell ref="E11:K11"/>
    <mergeCell ref="C12:C13"/>
    <mergeCell ref="D12:D13"/>
    <mergeCell ref="G12:J12"/>
    <mergeCell ref="G13:J13"/>
    <mergeCell ref="A6:B6"/>
    <mergeCell ref="F6:G6"/>
    <mergeCell ref="I6:J6"/>
    <mergeCell ref="A7:A10"/>
    <mergeCell ref="B7:B8"/>
    <mergeCell ref="F7:G7"/>
    <mergeCell ref="I7:J7"/>
    <mergeCell ref="F8:G8"/>
    <mergeCell ref="I8:J8"/>
    <mergeCell ref="B9:B10"/>
    <mergeCell ref="F9:G9"/>
    <mergeCell ref="I9:J9"/>
    <mergeCell ref="F10:G10"/>
    <mergeCell ref="I10:J10"/>
    <mergeCell ref="A1:K1"/>
    <mergeCell ref="A4:B4"/>
    <mergeCell ref="C4:E4"/>
    <mergeCell ref="F4:K4"/>
    <mergeCell ref="A5:B5"/>
    <mergeCell ref="F5:K5"/>
    <mergeCell ref="C5:D5"/>
  </mergeCells>
  <phoneticPr fontId="4"/>
  <conditionalFormatting sqref="C7">
    <cfRule type="expression" dxfId="8" priority="8">
      <formula>ISBLANK($C$7)</formula>
    </cfRule>
  </conditionalFormatting>
  <conditionalFormatting sqref="C4:E4">
    <cfRule type="expression" dxfId="7" priority="9">
      <formula>ISBLANK($C$4)</formula>
    </cfRule>
  </conditionalFormatting>
  <conditionalFormatting sqref="E7">
    <cfRule type="expression" dxfId="6" priority="7">
      <formula>ISBLANK($E$7)</formula>
    </cfRule>
  </conditionalFormatting>
  <conditionalFormatting sqref="E9">
    <cfRule type="expression" dxfId="5" priority="4">
      <formula>ISBLANK($E$9)</formula>
    </cfRule>
  </conditionalFormatting>
  <conditionalFormatting sqref="E13">
    <cfRule type="expression" dxfId="4" priority="3">
      <formula>ISBLANK($E$13)</formula>
    </cfRule>
  </conditionalFormatting>
  <conditionalFormatting sqref="E23">
    <cfRule type="expression" dxfId="3" priority="2">
      <formula>ISBLANK($E$13)</formula>
    </cfRule>
  </conditionalFormatting>
  <conditionalFormatting sqref="E31">
    <cfRule type="expression" dxfId="2" priority="1">
      <formula>ISBLANK($E$13)</formula>
    </cfRule>
  </conditionalFormatting>
  <conditionalFormatting sqref="F7:G7">
    <cfRule type="expression" dxfId="1" priority="6">
      <formula>ISBLANK($F$7)</formula>
    </cfRule>
  </conditionalFormatting>
  <conditionalFormatting sqref="I7:J7">
    <cfRule type="expression" dxfId="0" priority="5">
      <formula>ISBLANK($I$7)</formula>
    </cfRule>
  </conditionalFormatting>
  <pageMargins left="0.39370078740157483" right="0.31496062992125984" top="0.59055118110236227" bottom="0.47244094488188981" header="0.31496062992125984" footer="0.31496062992125984"/>
  <pageSetup paperSize="9" scale="95"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56E1B6F-3C6B-485C-9950-0729D2E5EA15}">
          <x14:formula1>
            <xm:f>'リスト元データ '!$C$3:$C$26</xm:f>
          </x14:formula1>
          <xm:sqref>C4:E4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5079E-0081-4FE8-B0C3-ACFDD60D8BF3}">
  <sheetPr>
    <tabColor theme="1"/>
  </sheetPr>
  <dimension ref="B1:G26"/>
  <sheetViews>
    <sheetView workbookViewId="0">
      <selection activeCell="L15" sqref="L15"/>
    </sheetView>
  </sheetViews>
  <sheetFormatPr defaultColWidth="9" defaultRowHeight="13.5"/>
  <cols>
    <col min="1" max="1" width="2.375" style="164" customWidth="1"/>
    <col min="2" max="2" width="9" style="164"/>
    <col min="3" max="3" width="45.125" style="164" customWidth="1"/>
    <col min="4" max="16384" width="9" style="164"/>
  </cols>
  <sheetData>
    <row r="1" spans="2:7">
      <c r="F1" s="165"/>
      <c r="G1" s="165"/>
    </row>
    <row r="2" spans="2:7">
      <c r="B2" s="166" t="s">
        <v>214</v>
      </c>
      <c r="C2" s="166" t="s">
        <v>215</v>
      </c>
      <c r="F2" s="165"/>
      <c r="G2" s="165"/>
    </row>
    <row r="3" spans="2:7">
      <c r="B3" s="167">
        <v>101</v>
      </c>
      <c r="C3" s="168" t="s">
        <v>216</v>
      </c>
      <c r="E3" s="164">
        <v>1</v>
      </c>
      <c r="F3" s="165"/>
      <c r="G3" s="165"/>
    </row>
    <row r="4" spans="2:7">
      <c r="B4" s="167">
        <v>102</v>
      </c>
      <c r="C4" s="168" t="s">
        <v>217</v>
      </c>
      <c r="E4" s="164">
        <v>2</v>
      </c>
      <c r="F4" s="165"/>
      <c r="G4" s="165"/>
    </row>
    <row r="5" spans="2:7">
      <c r="B5" s="167">
        <v>103</v>
      </c>
      <c r="C5" s="168" t="s">
        <v>218</v>
      </c>
      <c r="E5" s="164">
        <v>3</v>
      </c>
      <c r="F5" s="165"/>
      <c r="G5" s="165"/>
    </row>
    <row r="6" spans="2:7">
      <c r="B6" s="167">
        <v>201</v>
      </c>
      <c r="C6" s="168" t="s">
        <v>219</v>
      </c>
      <c r="E6" s="164">
        <v>31</v>
      </c>
      <c r="F6" s="165"/>
      <c r="G6" s="165"/>
    </row>
    <row r="7" spans="2:7">
      <c r="B7" s="167">
        <v>202</v>
      </c>
      <c r="C7" s="168" t="s">
        <v>220</v>
      </c>
      <c r="E7" s="164">
        <v>4</v>
      </c>
      <c r="F7" s="165"/>
      <c r="G7" s="165"/>
    </row>
    <row r="8" spans="2:7">
      <c r="B8" s="167">
        <v>203</v>
      </c>
      <c r="C8" s="168" t="s">
        <v>221</v>
      </c>
      <c r="E8" s="164">
        <v>5</v>
      </c>
      <c r="F8" s="165"/>
      <c r="G8" s="165"/>
    </row>
    <row r="9" spans="2:7">
      <c r="B9" s="167">
        <v>204</v>
      </c>
      <c r="C9" s="168" t="s">
        <v>222</v>
      </c>
      <c r="E9" s="164">
        <v>6</v>
      </c>
      <c r="F9" s="165"/>
      <c r="G9" s="165"/>
    </row>
    <row r="10" spans="2:7">
      <c r="B10" s="167">
        <v>205</v>
      </c>
      <c r="C10" s="168" t="s">
        <v>223</v>
      </c>
      <c r="E10" s="164">
        <v>7</v>
      </c>
      <c r="F10" s="165"/>
      <c r="G10" s="165"/>
    </row>
    <row r="11" spans="2:7">
      <c r="B11" s="167">
        <v>206</v>
      </c>
      <c r="C11" s="168" t="s">
        <v>224</v>
      </c>
      <c r="E11" s="164">
        <v>8</v>
      </c>
    </row>
    <row r="12" spans="2:7">
      <c r="B12" s="167">
        <v>207</v>
      </c>
      <c r="C12" s="168" t="s">
        <v>225</v>
      </c>
      <c r="E12" s="164">
        <v>9</v>
      </c>
    </row>
    <row r="13" spans="2:7">
      <c r="B13" s="167">
        <v>208</v>
      </c>
      <c r="C13" s="168" t="s">
        <v>226</v>
      </c>
      <c r="E13" s="164">
        <v>10</v>
      </c>
    </row>
    <row r="14" spans="2:7">
      <c r="B14" s="167">
        <v>209</v>
      </c>
      <c r="C14" s="168" t="s">
        <v>227</v>
      </c>
      <c r="E14" s="164">
        <v>11</v>
      </c>
    </row>
    <row r="15" spans="2:7">
      <c r="B15" s="167">
        <v>210</v>
      </c>
      <c r="C15" s="168" t="s">
        <v>228</v>
      </c>
    </row>
    <row r="16" spans="2:7">
      <c r="B16" s="167">
        <v>211</v>
      </c>
      <c r="C16" s="168" t="s">
        <v>229</v>
      </c>
    </row>
    <row r="17" spans="2:3">
      <c r="B17" s="167">
        <v>212</v>
      </c>
      <c r="C17" s="168" t="s">
        <v>230</v>
      </c>
    </row>
    <row r="18" spans="2:3">
      <c r="B18" s="167">
        <v>213</v>
      </c>
      <c r="C18" s="168" t="s">
        <v>231</v>
      </c>
    </row>
    <row r="19" spans="2:3">
      <c r="B19" s="167">
        <v>214</v>
      </c>
      <c r="C19" s="168" t="s">
        <v>232</v>
      </c>
    </row>
    <row r="20" spans="2:3">
      <c r="B20" s="167">
        <v>301</v>
      </c>
      <c r="C20" s="168" t="s">
        <v>233</v>
      </c>
    </row>
    <row r="21" spans="2:3">
      <c r="B21" s="167">
        <v>302</v>
      </c>
      <c r="C21" s="168" t="s">
        <v>234</v>
      </c>
    </row>
    <row r="22" spans="2:3">
      <c r="B22" s="167">
        <v>304</v>
      </c>
      <c r="C22" s="168" t="s">
        <v>235</v>
      </c>
    </row>
    <row r="23" spans="2:3">
      <c r="B23" s="167">
        <v>306</v>
      </c>
      <c r="C23" s="168" t="s">
        <v>236</v>
      </c>
    </row>
    <row r="24" spans="2:3">
      <c r="B24" s="167">
        <v>307</v>
      </c>
      <c r="C24" s="168" t="s">
        <v>237</v>
      </c>
    </row>
    <row r="25" spans="2:3">
      <c r="B25" s="167">
        <v>308</v>
      </c>
      <c r="C25" s="168" t="s">
        <v>238</v>
      </c>
    </row>
    <row r="26" spans="2:3">
      <c r="B26" s="167">
        <v>309</v>
      </c>
      <c r="C26" s="168" t="s">
        <v>239</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ReadMe</vt:lpstr>
      <vt:lpstr>release</vt:lpstr>
      <vt:lpstr>様式1号_請求書</vt:lpstr>
      <vt:lpstr>5条の2_基本額の特例計算書(5条の3_勧奨含む)</vt:lpstr>
      <vt:lpstr>前歴期間負担金計算書</vt:lpstr>
      <vt:lpstr>リスト元データ </vt:lpstr>
      <vt:lpstr>'5条の2_基本額の特例計算書(5条の3_勧奨含む)'!Print_Area</vt:lpstr>
      <vt:lpstr>様式1号_請求書!Print_Area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m-aoki</dc:creator>
  <cp:lastModifiedBy> </cp:lastModifiedBy>
  <cp:lastPrinted>2024-04-16T00:35:41Z</cp:lastPrinted>
  <dcterms:created xsi:type="dcterms:W3CDTF">2020-10-19T06:09:07Z</dcterms:created>
  <dcterms:modified xsi:type="dcterms:W3CDTF">2025-03-14T04:06:01Z</dcterms:modified>
</cp:coreProperties>
</file>